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3.xml" ContentType="application/vnd.openxmlformats-officedocument.drawing+xml"/>
  <Override PartName="/xl/drawings/drawing8.xml" ContentType="application/vnd.openxmlformats-officedocument.drawing+xml"/>
  <Override PartName="/xl/worksheets/sheet1.xml" ContentType="application/vnd.openxmlformats-officedocument.spreadsheetml.worksheet+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7.xml" ContentType="application/vnd.openxmlformats-officedocument.drawing+xml"/>
  <Override PartName="/xl/drawings/drawing9.xml" ContentType="application/vnd.openxmlformats-officedocument.drawing+xml"/>
  <Override PartName="/xl/sharedStrings.xml" ContentType="application/vnd.openxmlformats-officedocument.spreadsheetml.sharedStrings+xml"/>
  <Override PartName="/xl/drawings/drawing4.xml" ContentType="application/vnd.openxmlformats-officedocument.drawing+xml"/>
  <Override PartName="/xl/styles.xml" ContentType="application/vnd.openxmlformats-officedocument.spreadsheetml.styles+xml"/>
  <Override PartName="/xl/theme/theme1.xml" ContentType="application/vnd.openxmlformats-officedocument.theme+xml"/>
  <Override PartName="/xl/drawings/drawing3.xml" ContentType="application/vnd.openxmlformats-officedocument.drawing+xml"/>
  <Override PartName="/xl/drawings/drawing1.xml" ContentType="application/vnd.openxmlformats-officedocument.drawing+xml"/>
  <Override PartName="/xl/drawings/drawing2.xml" ContentType="application/vnd.openxmlformats-officedocument.drawing+xml"/>
  <Override PartName="/xl/worksheets/sheet13.xml" ContentType="application/vnd.openxmlformats-officedocument.spreadsheetml.worksheet+xml"/>
  <Override PartName="/xl/drawings/drawing6.xml" ContentType="application/vnd.openxmlformats-officedocument.drawing+xml"/>
  <Override PartName="/xl/worksheets/sheet6.xml" ContentType="application/vnd.openxmlformats-officedocument.spreadsheetml.worksheet+xml"/>
  <Override PartName="/xl/worksheets/sheet5.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drawings/drawing5.xml" ContentType="application/vnd.openxmlformats-officedocument.drawing+xml"/>
  <Override PartName="/xl/worksheets/sheet11.xml" ContentType="application/vnd.openxmlformats-officedocument.spreadsheetml.worksheet+xml"/>
  <Override PartName="/xl/worksheets/sheet12.xml" ContentType="application/vnd.openxmlformats-officedocument.spreadsheetml.worksheet+xml"/>
  <Override PartName="/xl/worksheets/sheet10.xml" ContentType="application/vnd.openxmlformats-officedocument.spreadsheetml.worksheet+xml"/>
  <Override PartName="/xl/worksheets/sheet9.xml" ContentType="application/vnd.openxmlformats-officedocument.spreadsheetml.worksheet+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xl/comments2.xml" ContentType="application/vnd.openxmlformats-officedocument.spreadsheetml.comments+xml"/>
  <Override PartName="/docProps/custom.xml" ContentType="application/vnd.openxmlformats-officedocument.custom-properties+xml"/>
  <Override PartName="/docProps/app.xml" ContentType="application/vnd.openxmlformats-officedocument.extended-properties+xml"/>
  <Override PartName="/xl/comments1.xml" ContentType="application/vnd.openxmlformats-officedocument.spreadsheetml.comment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salmjess.ALCDSB\Documents\"/>
    </mc:Choice>
  </mc:AlternateContent>
  <bookViews>
    <workbookView xWindow="0" yWindow="0" windowWidth="28800" windowHeight="14820" tabRatio="980"/>
  </bookViews>
  <sheets>
    <sheet name="Couverture" sheetId="49" r:id="rId1"/>
    <sheet name="Information sur la séance" sheetId="48" r:id="rId2"/>
    <sheet name="Étape 1 Installations" sheetId="35" r:id="rId3"/>
    <sheet name="Étape 2 États financiers" sheetId="34" r:id="rId4"/>
    <sheet name="Étape 3 Tableau 10C" sheetId="33" r:id="rId5"/>
    <sheet name="Étape 4 Hypothèses" sheetId="52" r:id="rId6"/>
    <sheet name="Étape 5 Sommaire des frais" sheetId="53" r:id="rId7"/>
    <sheet name="Étape 6 Tarif espaces exclusifs" sheetId="54" r:id="rId8"/>
    <sheet name="Étape 7 Coût de location" sheetId="55" r:id="rId9"/>
    <sheet name="Étape 8 Tarifs horaires" sheetId="56" r:id="rId10"/>
    <sheet name="Étape 9 Examen coûts horaires" sheetId="57" r:id="rId11"/>
    <sheet name="Étape 10 Tarifs horaires recou." sheetId="58" r:id="rId12"/>
    <sheet name="Étape 11 Dernier exercice" sheetId="59" r:id="rId13"/>
  </sheets>
  <definedNames>
    <definedName name="Garderie">'Étape 7 Coût de location'!$C$25</definedName>
    <definedName name="OLE_LINK1" localSheetId="4">'Étape 3 Tableau 10C'!$A$1</definedName>
    <definedName name="_xlnm.Print_Area" localSheetId="3">'Étape 2 États financiers'!$A$2:$N$41</definedName>
    <definedName name="Services_de_garde">'Étape 7 Coût de location'!$C$25</definedName>
  </definedNames>
  <calcPr calcId="152511"/>
</workbook>
</file>

<file path=xl/calcChain.xml><?xml version="1.0" encoding="utf-8"?>
<calcChain xmlns="http://schemas.openxmlformats.org/spreadsheetml/2006/main">
  <c r="M24" i="52" l="1"/>
  <c r="M23" i="52"/>
  <c r="M22" i="52"/>
  <c r="M21" i="52"/>
  <c r="M17" i="52"/>
  <c r="M16" i="52"/>
  <c r="M15" i="52"/>
  <c r="M14" i="52"/>
  <c r="C5" i="57" l="1"/>
  <c r="C5" i="56"/>
  <c r="C5" i="52"/>
  <c r="C32" i="52" l="1"/>
  <c r="C30" i="52"/>
  <c r="C29" i="52"/>
  <c r="C28" i="52"/>
  <c r="C22" i="53"/>
  <c r="C12" i="53"/>
  <c r="C9" i="54"/>
  <c r="C5" i="55"/>
  <c r="C35" i="58"/>
  <c r="R7" i="58" s="1"/>
  <c r="F42" i="59"/>
  <c r="C26" i="59"/>
  <c r="C25" i="59"/>
  <c r="C24" i="59"/>
  <c r="C23" i="59"/>
  <c r="C22" i="59"/>
  <c r="C21" i="59"/>
  <c r="C20" i="59"/>
  <c r="C19" i="59"/>
  <c r="C18" i="59"/>
  <c r="C17" i="59"/>
  <c r="C16" i="59"/>
  <c r="C15" i="59"/>
  <c r="F13" i="59"/>
  <c r="D13" i="59"/>
  <c r="F28" i="58"/>
  <c r="F27" i="58"/>
  <c r="D28" i="58"/>
  <c r="D27" i="58"/>
  <c r="F23" i="58"/>
  <c r="F22" i="58"/>
  <c r="F21" i="58"/>
  <c r="F20" i="58"/>
  <c r="F19" i="58"/>
  <c r="F18" i="58"/>
  <c r="F17" i="58"/>
  <c r="F16" i="58"/>
  <c r="F15" i="58"/>
  <c r="F14" i="58"/>
  <c r="D23" i="58"/>
  <c r="D22" i="58"/>
  <c r="D21" i="58"/>
  <c r="D20" i="58"/>
  <c r="D19" i="58"/>
  <c r="D18" i="58"/>
  <c r="D17" i="58"/>
  <c r="D16" i="58"/>
  <c r="D15" i="58"/>
  <c r="D14" i="58"/>
  <c r="C28" i="58"/>
  <c r="C27" i="58"/>
  <c r="C25" i="58"/>
  <c r="C23" i="58"/>
  <c r="C22" i="58"/>
  <c r="C21" i="58"/>
  <c r="C20" i="58"/>
  <c r="C19" i="58"/>
  <c r="C18" i="58"/>
  <c r="C17" i="58"/>
  <c r="C16" i="58"/>
  <c r="C15" i="58"/>
  <c r="C14" i="58"/>
  <c r="X12" i="58"/>
  <c r="W12" i="58"/>
  <c r="V12" i="58"/>
  <c r="U12" i="58"/>
  <c r="T12" i="58"/>
  <c r="S12" i="58"/>
  <c r="R12" i="58"/>
  <c r="Q12" i="58"/>
  <c r="P12" i="58"/>
  <c r="O12" i="58"/>
  <c r="N12" i="58"/>
  <c r="M12" i="58"/>
  <c r="L12" i="58"/>
  <c r="K12" i="58"/>
  <c r="J12" i="58"/>
  <c r="I12" i="58"/>
  <c r="P11" i="58"/>
  <c r="O11" i="58"/>
  <c r="N11" i="58"/>
  <c r="M11" i="58"/>
  <c r="L11" i="58"/>
  <c r="K11" i="58"/>
  <c r="J11" i="58"/>
  <c r="I11" i="58"/>
  <c r="Q10" i="58"/>
  <c r="I10" i="58"/>
  <c r="F10" i="58"/>
  <c r="D10" i="58"/>
  <c r="N7" i="58"/>
  <c r="L7" i="58"/>
  <c r="C33" i="58"/>
  <c r="C53" i="59" s="1"/>
  <c r="C32" i="58"/>
  <c r="C52" i="59" s="1"/>
  <c r="C31" i="58"/>
  <c r="C51" i="59" s="1"/>
  <c r="J7" i="58"/>
  <c r="C5" i="58"/>
  <c r="C5" i="59" s="1"/>
  <c r="C32" i="57"/>
  <c r="C30" i="57"/>
  <c r="C29" i="57"/>
  <c r="C28" i="57"/>
  <c r="C22" i="57"/>
  <c r="E22" i="57"/>
  <c r="F12" i="57"/>
  <c r="E12" i="57"/>
  <c r="C33" i="56"/>
  <c r="C31" i="56"/>
  <c r="C30" i="56"/>
  <c r="C29" i="56"/>
  <c r="E16" i="56"/>
  <c r="D16" i="56"/>
  <c r="C50" i="55"/>
  <c r="C48" i="55"/>
  <c r="C47" i="55"/>
  <c r="E27" i="55"/>
  <c r="E26" i="55"/>
  <c r="E25" i="55"/>
  <c r="E24" i="55"/>
  <c r="E23" i="55"/>
  <c r="E22" i="55"/>
  <c r="E21" i="55"/>
  <c r="E20" i="55"/>
  <c r="E19" i="55"/>
  <c r="E18" i="55"/>
  <c r="E17" i="55"/>
  <c r="E16" i="55"/>
  <c r="C14" i="55"/>
  <c r="C52" i="54"/>
  <c r="H15" i="54" s="1"/>
  <c r="C50" i="54"/>
  <c r="C49" i="54"/>
  <c r="C48" i="54"/>
  <c r="C55" i="59" l="1"/>
  <c r="C46" i="55"/>
  <c r="E32" i="54"/>
  <c r="E31" i="54"/>
  <c r="E30" i="54"/>
  <c r="E29" i="54"/>
  <c r="E28" i="54"/>
  <c r="E27" i="54"/>
  <c r="E26" i="54"/>
  <c r="E25" i="54"/>
  <c r="E24" i="54"/>
  <c r="E23" i="54"/>
  <c r="E17" i="54"/>
  <c r="F14" i="54"/>
  <c r="F32" i="54"/>
  <c r="F31" i="54"/>
  <c r="F30" i="54"/>
  <c r="F29" i="54"/>
  <c r="F28" i="54"/>
  <c r="F27" i="54"/>
  <c r="F26" i="54"/>
  <c r="F25" i="54"/>
  <c r="F24" i="54"/>
  <c r="F23" i="54"/>
  <c r="F19" i="54"/>
  <c r="F17" i="54"/>
  <c r="C47" i="53"/>
  <c r="C45" i="53"/>
  <c r="C44" i="53"/>
  <c r="C43" i="53"/>
  <c r="F36" i="53"/>
  <c r="F24" i="53"/>
  <c r="G24" i="53" s="1"/>
  <c r="F14" i="53" l="1"/>
  <c r="G14" i="53" s="1"/>
  <c r="C5" i="53"/>
  <c r="F5" i="57" l="1"/>
  <c r="X11" i="58"/>
  <c r="W11" i="58"/>
  <c r="V11" i="58"/>
  <c r="U11" i="58"/>
  <c r="T11" i="58"/>
  <c r="S11" i="58"/>
  <c r="R11" i="58"/>
  <c r="Q11" i="58"/>
  <c r="V7" i="58"/>
  <c r="T7" i="58"/>
  <c r="X5" i="58"/>
  <c r="G32" i="59"/>
  <c r="F27" i="59"/>
  <c r="D27" i="59"/>
  <c r="G5" i="59"/>
  <c r="C27" i="55" l="1"/>
  <c r="C26" i="55"/>
  <c r="C25" i="55"/>
  <c r="C24" i="55"/>
  <c r="C23" i="55"/>
  <c r="C22" i="55"/>
  <c r="C21" i="55"/>
  <c r="C20" i="55"/>
  <c r="C19" i="55"/>
  <c r="C18" i="55"/>
  <c r="C17" i="55"/>
  <c r="C16" i="55"/>
  <c r="G5" i="56" l="1"/>
  <c r="E5" i="55"/>
  <c r="E29" i="55" l="1"/>
  <c r="E31" i="55" s="1"/>
  <c r="E33" i="55" l="1"/>
  <c r="J9" i="54" l="1"/>
  <c r="J29" i="54"/>
  <c r="J30" i="54"/>
  <c r="J31" i="54"/>
  <c r="J32" i="54"/>
  <c r="G5" i="53"/>
  <c r="M5" i="52"/>
  <c r="K25" i="52"/>
  <c r="E16" i="57" s="1"/>
  <c r="L25" i="52"/>
  <c r="F16" i="57" s="1"/>
  <c r="M25" i="52"/>
  <c r="F33" i="54" l="1"/>
  <c r="I12" i="33" l="1"/>
  <c r="H12" i="33"/>
  <c r="L14" i="34"/>
  <c r="K14" i="34"/>
  <c r="G16" i="35" l="1"/>
  <c r="G35" i="35" l="1"/>
  <c r="G34" i="35"/>
  <c r="G30" i="35"/>
  <c r="G28" i="35"/>
  <c r="G27" i="35"/>
  <c r="G26" i="35"/>
  <c r="G25" i="35"/>
  <c r="G24" i="35"/>
  <c r="G23" i="35"/>
  <c r="G22" i="35"/>
  <c r="G21" i="35"/>
  <c r="C5" i="33" l="1"/>
  <c r="C5" i="34"/>
  <c r="C5" i="35"/>
  <c r="J5" i="33" l="1"/>
  <c r="L5" i="34"/>
  <c r="G5" i="35"/>
  <c r="G29" i="35" l="1"/>
  <c r="C42" i="35" l="1"/>
  <c r="C40" i="35"/>
  <c r="C39" i="35"/>
  <c r="C38" i="35"/>
  <c r="C43" i="33"/>
  <c r="C41" i="33"/>
  <c r="C40" i="33"/>
  <c r="C39" i="33"/>
  <c r="C25" i="34"/>
  <c r="C26" i="34"/>
  <c r="C28" i="34"/>
  <c r="C24" i="34"/>
  <c r="G17" i="35" l="1"/>
  <c r="I34" i="33"/>
  <c r="H34" i="33"/>
  <c r="I26" i="33"/>
  <c r="H26" i="33"/>
  <c r="J24" i="33"/>
  <c r="J23" i="33"/>
  <c r="J22" i="33"/>
  <c r="J21" i="33"/>
  <c r="J20" i="33"/>
  <c r="J19" i="33"/>
  <c r="J18" i="33"/>
  <c r="J17" i="33"/>
  <c r="J13" i="33"/>
  <c r="J16" i="33"/>
  <c r="J15" i="33"/>
  <c r="F34" i="53" l="1"/>
  <c r="J34" i="33"/>
  <c r="F35" i="53" s="1"/>
  <c r="J26" i="33"/>
  <c r="G14" i="35"/>
  <c r="G35" i="53" l="1"/>
  <c r="G34" i="53"/>
  <c r="F38" i="53"/>
  <c r="G40" i="53" s="1"/>
  <c r="E15" i="35"/>
  <c r="K17" i="34" s="1"/>
  <c r="K16" i="34" s="1"/>
  <c r="G36" i="53"/>
  <c r="F15" i="35"/>
  <c r="L17" i="34" s="1"/>
  <c r="F18" i="54" l="1"/>
  <c r="F20" i="54" s="1"/>
  <c r="F15" i="53"/>
  <c r="K21" i="34"/>
  <c r="K19" i="34"/>
  <c r="K20" i="34"/>
  <c r="G38" i="53"/>
  <c r="L20" i="34"/>
  <c r="L16" i="34"/>
  <c r="F25" i="53" s="1"/>
  <c r="L19" i="34"/>
  <c r="L21" i="34"/>
  <c r="H32" i="33"/>
  <c r="F26" i="53" l="1"/>
  <c r="G26" i="53" s="1"/>
  <c r="G25" i="53"/>
  <c r="G28" i="53" s="1"/>
  <c r="F13" i="57" s="1"/>
  <c r="F18" i="57" s="1"/>
  <c r="F28" i="53"/>
  <c r="G30" i="53" s="1"/>
  <c r="F14" i="57" s="1"/>
  <c r="F19" i="57" s="1"/>
  <c r="F25" i="57" s="1"/>
  <c r="F35" i="54"/>
  <c r="F37" i="54" s="1"/>
  <c r="F16" i="53"/>
  <c r="G16" i="53" s="1"/>
  <c r="G15" i="53"/>
  <c r="F18" i="53"/>
  <c r="H36" i="33"/>
  <c r="I32" i="33"/>
  <c r="I36" i="33" s="1"/>
  <c r="G35" i="54" l="1"/>
  <c r="G29" i="54"/>
  <c r="G26" i="54"/>
  <c r="H26" i="54" s="1"/>
  <c r="J26" i="54" s="1"/>
  <c r="G24" i="54"/>
  <c r="G37" i="54"/>
  <c r="G17" i="54"/>
  <c r="G30" i="54"/>
  <c r="H30" i="54" s="1"/>
  <c r="G28" i="54"/>
  <c r="G31" i="54"/>
  <c r="G18" i="54"/>
  <c r="G23" i="54"/>
  <c r="G32" i="54"/>
  <c r="G25" i="54"/>
  <c r="H25" i="54" s="1"/>
  <c r="J25" i="54" s="1"/>
  <c r="G19" i="54"/>
  <c r="G27" i="54"/>
  <c r="H27" i="54" s="1"/>
  <c r="J27" i="54" s="1"/>
  <c r="G27" i="58"/>
  <c r="G28" i="58"/>
  <c r="G18" i="53"/>
  <c r="E13" i="57" s="1"/>
  <c r="E18" i="57" s="1"/>
  <c r="G20" i="53"/>
  <c r="E14" i="57" s="1"/>
  <c r="E19" i="57" s="1"/>
  <c r="G21" i="59"/>
  <c r="G19" i="59"/>
  <c r="G20" i="59"/>
  <c r="G18" i="59"/>
  <c r="G23" i="59"/>
  <c r="G24" i="59"/>
  <c r="G17" i="59"/>
  <c r="G15" i="59"/>
  <c r="G16" i="59"/>
  <c r="G22" i="59"/>
  <c r="F24" i="57"/>
  <c r="J36" i="33"/>
  <c r="J32" i="33"/>
  <c r="H31" i="54" l="1"/>
  <c r="H35" i="54"/>
  <c r="J35" i="54" s="1"/>
  <c r="W28" i="58"/>
  <c r="Q28" i="58"/>
  <c r="S28" i="58"/>
  <c r="T28" i="58"/>
  <c r="X28" i="58"/>
  <c r="V28" i="58"/>
  <c r="U28" i="58"/>
  <c r="R28" i="58"/>
  <c r="R27" i="58"/>
  <c r="W27" i="58"/>
  <c r="T27" i="58"/>
  <c r="V27" i="58"/>
  <c r="S27" i="58"/>
  <c r="Q27" i="58"/>
  <c r="X27" i="58"/>
  <c r="U27" i="58"/>
  <c r="H32" i="54"/>
  <c r="H28" i="54"/>
  <c r="J28" i="54" s="1"/>
  <c r="H24" i="54"/>
  <c r="J24" i="54" s="1"/>
  <c r="G25" i="59"/>
  <c r="G27" i="59" s="1"/>
  <c r="E25" i="59"/>
  <c r="E26" i="59"/>
  <c r="G26" i="59"/>
  <c r="E25" i="57"/>
  <c r="H23" i="54"/>
  <c r="G33" i="54"/>
  <c r="G20" i="58"/>
  <c r="G16" i="58"/>
  <c r="G15" i="58"/>
  <c r="G14" i="58"/>
  <c r="G19" i="58"/>
  <c r="G22" i="58"/>
  <c r="G21" i="58"/>
  <c r="G18" i="58"/>
  <c r="G23" i="58"/>
  <c r="G17" i="58"/>
  <c r="E21" i="59"/>
  <c r="E15" i="59"/>
  <c r="E16" i="59"/>
  <c r="E17" i="59"/>
  <c r="E19" i="59"/>
  <c r="E20" i="59"/>
  <c r="E22" i="59"/>
  <c r="E18" i="59"/>
  <c r="E23" i="59"/>
  <c r="E24" i="59"/>
  <c r="E24" i="57"/>
  <c r="H19" i="54"/>
  <c r="J19" i="54" s="1"/>
  <c r="H18" i="54"/>
  <c r="J18" i="54" s="1"/>
  <c r="H17" i="54"/>
  <c r="G20" i="54"/>
  <c r="H29" i="54"/>
  <c r="X17" i="58" l="1"/>
  <c r="V17" i="58"/>
  <c r="U17" i="58"/>
  <c r="S17" i="58"/>
  <c r="R17" i="58"/>
  <c r="W17" i="58"/>
  <c r="T17" i="58"/>
  <c r="Q17" i="58"/>
  <c r="Q16" i="58"/>
  <c r="S16" i="58"/>
  <c r="W16" i="58"/>
  <c r="V16" i="58"/>
  <c r="X16" i="58"/>
  <c r="R16" i="58"/>
  <c r="T16" i="58"/>
  <c r="U16" i="58"/>
  <c r="E21" i="58"/>
  <c r="E17" i="58"/>
  <c r="E20" i="58"/>
  <c r="E16" i="58"/>
  <c r="E14" i="58"/>
  <c r="E23" i="58"/>
  <c r="E18" i="58"/>
  <c r="E19" i="58"/>
  <c r="E22" i="58"/>
  <c r="E15" i="58"/>
  <c r="W19" i="58"/>
  <c r="U19" i="58"/>
  <c r="V19" i="58"/>
  <c r="T19" i="58"/>
  <c r="Q19" i="58"/>
  <c r="X19" i="58"/>
  <c r="R19" i="58"/>
  <c r="S19" i="58"/>
  <c r="Q20" i="58"/>
  <c r="T20" i="58"/>
  <c r="V20" i="58"/>
  <c r="W20" i="58"/>
  <c r="X20" i="58"/>
  <c r="R20" i="58"/>
  <c r="S20" i="58"/>
  <c r="U20" i="58"/>
  <c r="J17" i="54"/>
  <c r="J20" i="54" s="1"/>
  <c r="H20" i="54"/>
  <c r="X14" i="58"/>
  <c r="Q14" i="58"/>
  <c r="V14" i="58"/>
  <c r="R14" i="58"/>
  <c r="S14" i="58"/>
  <c r="T14" i="58"/>
  <c r="W14" i="58"/>
  <c r="U14" i="58"/>
  <c r="E27" i="59"/>
  <c r="G28" i="59" s="1"/>
  <c r="G34" i="59" s="1"/>
  <c r="X18" i="58"/>
  <c r="V18" i="58"/>
  <c r="W18" i="58"/>
  <c r="T18" i="58"/>
  <c r="R18" i="58"/>
  <c r="U18" i="58"/>
  <c r="S18" i="58"/>
  <c r="Q18" i="58"/>
  <c r="X21" i="58"/>
  <c r="U21" i="58"/>
  <c r="R21" i="58"/>
  <c r="T21" i="58"/>
  <c r="V21" i="58"/>
  <c r="S21" i="58"/>
  <c r="W21" i="58"/>
  <c r="Q21" i="58"/>
  <c r="W15" i="58"/>
  <c r="U15" i="58"/>
  <c r="R15" i="58"/>
  <c r="S15" i="58"/>
  <c r="T15" i="58"/>
  <c r="V15" i="58"/>
  <c r="Q15" i="58"/>
  <c r="X15" i="58"/>
  <c r="J23" i="54"/>
  <c r="J33" i="54" s="1"/>
  <c r="H33" i="54"/>
  <c r="X22" i="58"/>
  <c r="V22" i="58"/>
  <c r="R22" i="58"/>
  <c r="Q22" i="58"/>
  <c r="S22" i="58"/>
  <c r="T22" i="58"/>
  <c r="U22" i="58"/>
  <c r="W22" i="58"/>
  <c r="E28" i="58"/>
  <c r="E27" i="58"/>
  <c r="J37" i="54" l="1"/>
  <c r="J41" i="54" s="1"/>
  <c r="J45" i="54" s="1"/>
  <c r="E39" i="55" s="1"/>
  <c r="E41" i="55" s="1"/>
  <c r="M27" i="58"/>
  <c r="O27" i="58"/>
  <c r="J27" i="58"/>
  <c r="L27" i="58"/>
  <c r="K27" i="58"/>
  <c r="I27" i="58"/>
  <c r="N27" i="58"/>
  <c r="P27" i="58"/>
  <c r="K28" i="58"/>
  <c r="J28" i="58"/>
  <c r="O28" i="58"/>
  <c r="P28" i="58"/>
  <c r="M28" i="58"/>
  <c r="L28" i="58"/>
  <c r="I28" i="58"/>
  <c r="N28" i="58"/>
  <c r="H37" i="54"/>
  <c r="N19" i="58"/>
  <c r="O19" i="58"/>
  <c r="K19" i="58"/>
  <c r="P19" i="58"/>
  <c r="L19" i="58"/>
  <c r="I19" i="58"/>
  <c r="J19" i="58"/>
  <c r="M19" i="58"/>
  <c r="N16" i="58"/>
  <c r="L16" i="58"/>
  <c r="J16" i="58"/>
  <c r="K16" i="58"/>
  <c r="P16" i="58"/>
  <c r="I16" i="58"/>
  <c r="O16" i="58"/>
  <c r="M16" i="58"/>
  <c r="K18" i="58"/>
  <c r="I18" i="58"/>
  <c r="O18" i="58"/>
  <c r="P18" i="58"/>
  <c r="M18" i="58"/>
  <c r="J18" i="58"/>
  <c r="L18" i="58"/>
  <c r="N18" i="58"/>
  <c r="N20" i="58"/>
  <c r="K20" i="58"/>
  <c r="I20" i="58"/>
  <c r="O20" i="58"/>
  <c r="J20" i="58"/>
  <c r="L20" i="58"/>
  <c r="M20" i="58"/>
  <c r="P20" i="58"/>
  <c r="N15" i="58"/>
  <c r="K15" i="58"/>
  <c r="J15" i="58"/>
  <c r="P15" i="58"/>
  <c r="I15" i="58"/>
  <c r="L15" i="58"/>
  <c r="O15" i="58"/>
  <c r="M15" i="58"/>
  <c r="O23" i="58"/>
  <c r="N23" i="58"/>
  <c r="J23" i="58"/>
  <c r="L23" i="58"/>
  <c r="I23" i="58"/>
  <c r="P23" i="58"/>
  <c r="M23" i="58"/>
  <c r="K23" i="58"/>
  <c r="M17" i="58"/>
  <c r="O17" i="58"/>
  <c r="L17" i="58"/>
  <c r="J17" i="58"/>
  <c r="P17" i="58"/>
  <c r="N17" i="58"/>
  <c r="I17" i="58"/>
  <c r="K17" i="58"/>
  <c r="K22" i="58"/>
  <c r="J22" i="58"/>
  <c r="N22" i="58"/>
  <c r="P22" i="58"/>
  <c r="M22" i="58"/>
  <c r="L22" i="58"/>
  <c r="I22" i="58"/>
  <c r="O22" i="58"/>
  <c r="K14" i="58"/>
  <c r="M14" i="58"/>
  <c r="J14" i="58"/>
  <c r="P14" i="58"/>
  <c r="I14" i="58"/>
  <c r="L14" i="58"/>
  <c r="N14" i="58"/>
  <c r="O14" i="58"/>
  <c r="M21" i="58"/>
  <c r="O21" i="58"/>
  <c r="I21" i="58"/>
  <c r="L21" i="58"/>
  <c r="N21" i="58"/>
  <c r="K21" i="58"/>
  <c r="J21" i="58"/>
  <c r="P21" i="58"/>
  <c r="D35" i="55" l="1"/>
  <c r="E35" i="55" s="1"/>
  <c r="E37" i="55" s="1"/>
  <c r="E43" i="55" s="1"/>
  <c r="G41" i="59"/>
  <c r="J38" i="54"/>
  <c r="G43" i="59"/>
  <c r="J42" i="54"/>
  <c r="G44" i="59" l="1"/>
  <c r="G48" i="59" s="1"/>
</calcChain>
</file>

<file path=xl/comments1.xml><?xml version="1.0" encoding="utf-8"?>
<comments xmlns="http://schemas.openxmlformats.org/spreadsheetml/2006/main">
  <authors>
    <author>jchouinard</author>
  </authors>
  <commentList>
    <comment ref="C53" authorId="0" shapeId="0">
      <text>
        <r>
          <rPr>
            <sz val="9"/>
            <color indexed="81"/>
            <rFont val="Tahoma"/>
            <family val="2"/>
          </rPr>
          <t>Frais d'administration du conseil indiqués dans le Système d’information sur le financement de l’éducation (SIFE), au tableau 10, dans le champ « Le sous-total administratif » de la colonne 13.</t>
        </r>
      </text>
    </comment>
  </commentList>
</comments>
</file>

<file path=xl/comments2.xml><?xml version="1.0" encoding="utf-8"?>
<comments xmlns="http://schemas.openxmlformats.org/spreadsheetml/2006/main">
  <authors>
    <author>Brant Zatterberg</author>
    <author>Ms. Charlyn Downie</author>
    <author>zattbran</author>
  </authors>
  <commentList>
    <comment ref="D11" authorId="0" shapeId="0">
      <text>
        <r>
          <rPr>
            <b/>
            <sz val="9"/>
            <color indexed="81"/>
            <rFont val="Tahoma"/>
            <family val="2"/>
          </rPr>
          <t>Les données de la colonne A, utilisées aux étapes 6 et 7, servent à calculer les tarifs associés aux espaces à utilisation exclusive pour les contrats de location.</t>
        </r>
      </text>
    </comment>
    <comment ref="G14" authorId="1" shapeId="0">
      <text>
        <r>
          <rPr>
            <sz val="10"/>
            <color indexed="81"/>
            <rFont val="Arial Narrow"/>
            <family val="2"/>
          </rPr>
          <t>Superficie brute en pieds carrés de toutes les installations du conseil qui comportent des</t>
        </r>
        <r>
          <rPr>
            <u/>
            <sz val="10"/>
            <color indexed="81"/>
            <rFont val="Arial Narrow"/>
            <family val="2"/>
          </rPr>
          <t xml:space="preserve"> </t>
        </r>
        <r>
          <rPr>
            <sz val="10"/>
            <color indexed="81"/>
            <rFont val="Arial Narrow"/>
            <family val="2"/>
          </rPr>
          <t xml:space="preserve">frais d'entretien et de fonctionnement. 
</t>
        </r>
      </text>
    </comment>
    <comment ref="G16" authorId="2" shapeId="0">
      <text>
        <r>
          <rPr>
            <sz val="10"/>
            <color indexed="81"/>
            <rFont val="Arial Narrow"/>
            <family val="2"/>
          </rPr>
          <t>1 acre = 43 560 pied carrés</t>
        </r>
      </text>
    </comment>
    <comment ref="D34" authorId="0" shapeId="0">
      <text>
        <r>
          <rPr>
            <b/>
            <sz val="9"/>
            <color indexed="81"/>
            <rFont val="Tahoma"/>
            <family val="2"/>
          </rPr>
          <t>Terrains de soccer pour les enfants de moins de 10 ans et pour les jeunes d'écoles secondaires. Un terrain pour enfants de moins de 10 ans fait 180 par 120 pi, ou 21 600 pieds carrés (un peu moins d'un demi-acre), et un terrain pour jeunes d'écoles secondaires fait 360 par 160 pi, ou 57 600 pieds carrés.</t>
        </r>
        <r>
          <rPr>
            <sz val="9"/>
            <color indexed="81"/>
            <rFont val="Tahoma"/>
            <family val="2"/>
          </rPr>
          <t xml:space="preserve">
</t>
        </r>
      </text>
    </comment>
    <comment ref="D35" authorId="0" shapeId="0">
      <text>
        <r>
          <rPr>
            <b/>
            <sz val="9"/>
            <color indexed="81"/>
            <rFont val="Tahoma"/>
            <family val="2"/>
          </rPr>
          <t>Champ ou terrains de jeux, stationnements, etc.</t>
        </r>
        <r>
          <rPr>
            <sz val="9"/>
            <color indexed="81"/>
            <rFont val="Tahoma"/>
            <family val="2"/>
          </rPr>
          <t xml:space="preserve">
</t>
        </r>
      </text>
    </comment>
  </commentList>
</comments>
</file>

<file path=xl/comments3.xml><?xml version="1.0" encoding="utf-8"?>
<comments xmlns="http://schemas.openxmlformats.org/spreadsheetml/2006/main">
  <authors>
    <author>Brant Zatterberg</author>
  </authors>
  <commentList>
    <comment ref="J14" authorId="0" shapeId="0">
      <text>
        <r>
          <rPr>
            <b/>
            <sz val="9"/>
            <color indexed="81"/>
            <rFont val="Tahoma"/>
            <family val="2"/>
          </rPr>
          <t>Salaire moyen du personnel administratif des écoles dont les fonctions comprennent la gestion de l'établissement au quotidien. Suggestion : une direction d'école et un chef de bureau par école.</t>
        </r>
        <r>
          <rPr>
            <sz val="9"/>
            <color indexed="81"/>
            <rFont val="Tahoma"/>
            <family val="2"/>
          </rPr>
          <t xml:space="preserve">
</t>
        </r>
      </text>
    </comment>
    <comment ref="J15" authorId="0" shapeId="0">
      <text>
        <r>
          <rPr>
            <b/>
            <sz val="9"/>
            <color indexed="81"/>
            <rFont val="Tahoma"/>
            <family val="2"/>
          </rPr>
          <t xml:space="preserve">Estimation du pourcentage de la superficie brute en pieds carrés du bâtiment qui se compose de couloirs, d'escaliers, d'ascenseurs, de salles de bain et d'espaces de travail. Ce chiffre sert à déterminer les aires communes qui ne font pas partie des espaces à utilisation exclusive. </t>
        </r>
        <r>
          <rPr>
            <sz val="9"/>
            <color indexed="81"/>
            <rFont val="Tahoma"/>
            <family val="2"/>
          </rPr>
          <t xml:space="preserve">
</t>
        </r>
      </text>
    </comment>
    <comment ref="J16" authorId="0" shapeId="0">
      <text>
        <r>
          <rPr>
            <b/>
            <sz val="9"/>
            <color indexed="81"/>
            <rFont val="Tahoma"/>
            <family val="2"/>
          </rPr>
          <t xml:space="preserve">Chiffre déterminé par le conseil. Pourcentage du salaire du personnel administratif des écoles ci-dessus </t>
        </r>
        <r>
          <rPr>
            <b/>
            <u/>
            <sz val="9"/>
            <color indexed="81"/>
            <rFont val="Tahoma"/>
            <family val="2"/>
          </rPr>
          <t>qui se rapporte aux</t>
        </r>
        <r>
          <rPr>
            <b/>
            <sz val="9"/>
            <color indexed="81"/>
            <rFont val="Tahoma"/>
            <family val="2"/>
          </rPr>
          <t xml:space="preserve"> tâches de gestion des installations ou aux formalités administratives connexes.</t>
        </r>
        <r>
          <rPr>
            <sz val="9"/>
            <color indexed="81"/>
            <rFont val="Tahoma"/>
            <family val="2"/>
          </rPr>
          <t xml:space="preserve">
</t>
        </r>
      </text>
    </comment>
    <comment ref="J17" authorId="0" shapeId="0">
      <text>
        <r>
          <rPr>
            <b/>
            <sz val="9"/>
            <color indexed="81"/>
            <rFont val="Tahoma"/>
            <family val="2"/>
          </rPr>
          <t>Pourcentage des dépenses administratives liées à la prise de décisions au sujet des installations scolaires, et à la gestion ou à la surveillance de celles-ci.</t>
        </r>
      </text>
    </comment>
    <comment ref="J21" authorId="0" shapeId="0">
      <text>
        <r>
          <rPr>
            <b/>
            <sz val="9"/>
            <color indexed="81"/>
            <rFont val="Tahoma"/>
            <family val="2"/>
          </rPr>
          <t>Nombre de journées d'enseignement.</t>
        </r>
      </text>
    </comment>
    <comment ref="J22" authorId="0" shapeId="0">
      <text>
        <r>
          <rPr>
            <b/>
            <sz val="9"/>
            <color indexed="81"/>
            <rFont val="Tahoma"/>
            <family val="2"/>
          </rPr>
          <t>Heures d'affluence. P. ex., 9 h à 15 h (journée d'enseignement de 6 heures), plus 18 h à 22 h (4 heures d'utilisation communautaire de l'école), soit 10 heures d'affluence au total.</t>
        </r>
      </text>
    </comment>
    <comment ref="J23" authorId="0" shapeId="0">
      <text>
        <r>
          <rPr>
            <b/>
            <sz val="9"/>
            <color indexed="81"/>
            <rFont val="Tahoma"/>
            <family val="2"/>
          </rPr>
          <t>Nombre de jours sans enseignement. P. ex., du lundi au jeudi en juillet et en août = 36 jours.</t>
        </r>
      </text>
    </comment>
    <comment ref="J24" authorId="0" shapeId="0">
      <text>
        <r>
          <rPr>
            <b/>
            <sz val="9"/>
            <color indexed="81"/>
            <rFont val="Tahoma"/>
            <family val="2"/>
          </rPr>
          <t>Heures d'affluence durant les jours sans enseignement.</t>
        </r>
      </text>
    </comment>
  </commentList>
</comments>
</file>

<file path=xl/sharedStrings.xml><?xml version="1.0" encoding="utf-8"?>
<sst xmlns="http://schemas.openxmlformats.org/spreadsheetml/2006/main" count="455" uniqueCount="262">
  <si>
    <t>x</t>
  </si>
  <si>
    <t>+</t>
  </si>
  <si>
    <t>=</t>
  </si>
  <si>
    <t>TOTAL</t>
  </si>
  <si>
    <t>Total</t>
  </si>
  <si>
    <t>Administration</t>
  </si>
  <si>
    <t>Variable</t>
  </si>
  <si>
    <t>-</t>
  </si>
  <si>
    <t>Algonquin and Lakeshore Catholic District School Board</t>
  </si>
  <si>
    <t>Charlyn Downie</t>
  </si>
  <si>
    <t>Limestone District School Board</t>
  </si>
  <si>
    <t>downie@limestone.on.ca</t>
  </si>
  <si>
    <t>Brandt Zätterberg</t>
  </si>
  <si>
    <t>zattbran@alcdsb.on.ca</t>
  </si>
  <si>
    <t>N</t>
  </si>
  <si>
    <t>Note</t>
  </si>
  <si>
    <t>A</t>
  </si>
  <si>
    <t>B</t>
  </si>
  <si>
    <t>613 544-6925, poste 379</t>
  </si>
  <si>
    <t>613 354-6527, poste 504</t>
  </si>
  <si>
    <t>Services des installations et de planification</t>
  </si>
  <si>
    <t>Document de gestion : Entente signée avec le fournisseur de services.</t>
  </si>
  <si>
    <t>Objectif du modèle de recouvrement des coûts des installations</t>
  </si>
  <si>
    <t>Il fournit des données facilitant la prise de décisions à l'interne, la consultation du public et la signature d'ententes de partenariat.</t>
  </si>
  <si>
    <t>CONSEIL SCOLAIRE</t>
  </si>
  <si>
    <t>DATE DES DONNÉES</t>
  </si>
  <si>
    <t>NOM DU PROJET</t>
  </si>
  <si>
    <t>NOM</t>
  </si>
  <si>
    <t>Nom du conseil scolaire</t>
  </si>
  <si>
    <t>Nom du projet</t>
  </si>
  <si>
    <t>Nom</t>
  </si>
  <si>
    <t>ÉLÉMENTAIRE</t>
  </si>
  <si>
    <t>SECONDAIRE</t>
  </si>
  <si>
    <t>Pourcentage de la superficie totale</t>
  </si>
  <si>
    <t>PALIER</t>
  </si>
  <si>
    <t>Type de local</t>
  </si>
  <si>
    <t>Gymnase simple</t>
  </si>
  <si>
    <t>Gymnase double</t>
  </si>
  <si>
    <t>Scène</t>
  </si>
  <si>
    <t>Salle de classe</t>
  </si>
  <si>
    <t>Bibliothèque</t>
  </si>
  <si>
    <t>Cuisine</t>
  </si>
  <si>
    <t>Autre</t>
  </si>
  <si>
    <t>Salle de musique</t>
  </si>
  <si>
    <t>Terrain de sport (sans améliorations)</t>
  </si>
  <si>
    <t>Espace vert ou stationnement</t>
  </si>
  <si>
    <t>Date des données sources :</t>
  </si>
  <si>
    <t>Bâtiments :</t>
  </si>
  <si>
    <t>À combien s'élèvent les frais d'administration de votre conseil?</t>
  </si>
  <si>
    <t>Étape 3 : Tableau 10C du SIFE</t>
  </si>
  <si>
    <t>Électricité</t>
  </si>
  <si>
    <t>Chauffage</t>
  </si>
  <si>
    <t>Administration du fonctionnement et de l'entretien</t>
  </si>
  <si>
    <t>Données de l'étape 1 : Administration du fonctionnement et de l'entretien</t>
  </si>
  <si>
    <t>Étape 4 : Hypothèses relatives aux écoles</t>
  </si>
  <si>
    <t>Salaire moyen du personnel administratif des écoles</t>
  </si>
  <si>
    <t>Facteur d'espace de base (voir la définition en commentaire)</t>
  </si>
  <si>
    <t>Pourcentage de l'administration des écoles dédiée aux installations</t>
  </si>
  <si>
    <t>Heures d'utilisation</t>
  </si>
  <si>
    <t>Total des heures d'utilisation</t>
  </si>
  <si>
    <t>Moyenne des heures d'ouverture (journées d'enseignement)</t>
  </si>
  <si>
    <t>MOYENNE</t>
  </si>
  <si>
    <t>Moyenne des heures d'ouverture (été et fins de semaine)</t>
  </si>
  <si>
    <t>(Colonne B de l'étape 1)</t>
  </si>
  <si>
    <t>(Colonne A de l'étape 1)</t>
  </si>
  <si>
    <t>Total des frais de fonctionnement des installations</t>
  </si>
  <si>
    <t xml:space="preserve"> (Colonnes A et B de l'étape 1)</t>
  </si>
  <si>
    <t>Catégorie</t>
  </si>
  <si>
    <t>O</t>
  </si>
  <si>
    <t>Pourcen-tage du total</t>
  </si>
  <si>
    <t>Frais d'administration du conseil</t>
  </si>
  <si>
    <t>Sous-total – Administration</t>
  </si>
  <si>
    <t>Sous-total – Fonctionnement</t>
  </si>
  <si>
    <t>Fonctionnement</t>
  </si>
  <si>
    <t>Taux de croissance</t>
  </si>
  <si>
    <t>Pourcentage des coûts sélectionnés recouvrés auprès du fournisseur de services</t>
  </si>
  <si>
    <t>Décision stratégique du conseil scolaire</t>
  </si>
  <si>
    <t>Taux de croissance utilisé (source)</t>
  </si>
  <si>
    <t>DÉCISION STRATÉGIQUE DU CONSEIL</t>
  </si>
  <si>
    <t>SUPERFICIE EN PIEDS CARRÉS</t>
  </si>
  <si>
    <t>COMBIEN?</t>
  </si>
  <si>
    <t>Superficie en pieds carrés</t>
  </si>
  <si>
    <t>Tarif de location annuel (étape 6)</t>
  </si>
  <si>
    <t>Tarif de location mensuel (étape 6)</t>
  </si>
  <si>
    <t>Subvention appliquée</t>
  </si>
  <si>
    <t>Catégorie d'utilisation</t>
  </si>
  <si>
    <t>Conseil</t>
  </si>
  <si>
    <t>Services jeunesse</t>
  </si>
  <si>
    <t>Définition de la catégorie d'utilisation</t>
  </si>
  <si>
    <t>Durée (années)</t>
  </si>
  <si>
    <t>Taux annuel de décembre 2017</t>
  </si>
  <si>
    <t>Taux de croissance :</t>
  </si>
  <si>
    <t>Durée :</t>
  </si>
  <si>
    <t>Tarif horaire :</t>
  </si>
  <si>
    <t>Utilisation épisodique (utilisation communautaire des écoles)</t>
  </si>
  <si>
    <t>Nombre d'heures d'utilisation au dernier exercice</t>
  </si>
  <si>
    <t>Superficie en pieds carrés des espaces loués au dernier exercice</t>
  </si>
  <si>
    <t>Aires communes</t>
  </si>
  <si>
    <t>Agente de planification</t>
  </si>
  <si>
    <t>Trois types d'utilisation par les fournisseurs de services</t>
  </si>
  <si>
    <t xml:space="preserve">Date de la version : </t>
  </si>
  <si>
    <t>Capacité d'expansion découlant de la politique du conseil.</t>
  </si>
  <si>
    <t>• Superficie moyenne en pieds carrés par type d'espace.</t>
  </si>
  <si>
    <t>Conventions collectives / liste des salaires les plus élevés / service de la paye</t>
  </si>
  <si>
    <t>Barème tarifaire : Tarif horaire au pied carré.</t>
  </si>
  <si>
    <t>Barème tarifaire : Tarif journalier au pied carré.</t>
  </si>
  <si>
    <t>Barème tarifaire : Tarif annuel au pied carré.</t>
  </si>
  <si>
    <t>Exemple : Locaux excédentaires ou destinés à la garde d'enfants.</t>
  </si>
  <si>
    <t>Équité émanant de stratégies de tarification fondées sur des données.</t>
  </si>
  <si>
    <t>Il présente le coût annuel au pied carré et le coût horaire en fonction de la superficie moyenne des espaces.</t>
  </si>
  <si>
    <t>Aires extérieures</t>
  </si>
  <si>
    <t>Étape 1 : Données du SIIS sur les types d'installations et de locaux</t>
  </si>
  <si>
    <t>Quelle est la superficie brute totale en pieds carrés de toutes les écoles et de tous les bâtiments administratifs de votre conseil scolaire?</t>
  </si>
  <si>
    <t xml:space="preserve">Quel est le nombre total d'acres indiqué dans le compte de votre conseil sur le SIIS?                                       </t>
  </si>
  <si>
    <t>Superficie moyenne en pieds carrés par type d'espace</t>
  </si>
  <si>
    <t>Étape 2 : Données des états financiers consolidés du conseil</t>
  </si>
  <si>
    <t>Données de l'étape 2 : Frais d'administration du conseil</t>
  </si>
  <si>
    <t>Frais d'administration du conseil moins les frais d'administration du fonctionnement et de l'entretien</t>
  </si>
  <si>
    <t>Pourcentage de l'administration du conseil dédiée aux installations</t>
  </si>
  <si>
    <t>(Le total des heures d'utilisation correspond aux heures d'affluence).</t>
  </si>
  <si>
    <t>• Facteur d'espace de base (par défaut, on ajoute 30 % pour les aires communes).</t>
  </si>
  <si>
    <t>Fonctionnement des écoles</t>
  </si>
  <si>
    <t>Baux</t>
  </si>
  <si>
    <t>Eaux et égouts</t>
  </si>
  <si>
    <t>Entretien des écoles</t>
  </si>
  <si>
    <t>Garderie</t>
  </si>
  <si>
    <t>Terrains et aires extérieures (selon le nombre d'acres)</t>
  </si>
  <si>
    <t>Total des frais d'administration</t>
  </si>
  <si>
    <t>Charges d'amortissement</t>
  </si>
  <si>
    <t>Frais d'administration des installations</t>
  </si>
  <si>
    <t>Frais de fonctionnement des installations</t>
  </si>
  <si>
    <t>Coût annuel au pied carré</t>
  </si>
  <si>
    <t>Étape 5 : Sommaire des frais d'administration</t>
  </si>
  <si>
    <t>L'étape 5 est un sommaire des frais annuels de fonctionnement et d'entretien. Elle utilise un taux de recouvrement de 100 % des coûts annuels au pied carré.</t>
  </si>
  <si>
    <t>Projections pluriannuelles</t>
  </si>
  <si>
    <t>Tarif au pied carré intégré au bail</t>
  </si>
  <si>
    <t>Durée (en années; habituellement 1, 3 ou 5)</t>
  </si>
  <si>
    <t>Rabais offert au fournisseur de services :</t>
  </si>
  <si>
    <t>Tarif au pied carré</t>
  </si>
  <si>
    <t>Pourcentage des coûts au pied carré couvert par le conseil scolaire :</t>
  </si>
  <si>
    <t>Total des frais d'administration (administration + fonctionnement + amortissement)</t>
  </si>
  <si>
    <t>Sous-total – Charges d'amortissement pour les améliorations des immobilisations</t>
  </si>
  <si>
    <t>Frais d'administration des écoles</t>
  </si>
  <si>
    <t>Coûts appliqués dans le bail</t>
  </si>
  <si>
    <t>Valeur au pied carré</t>
  </si>
  <si>
    <t>COMPTABILISER DANS LE BAIL?</t>
  </si>
  <si>
    <t>N. B. : L'étape 6 repose sur les données de la colonne A de l'étape 1. Vous pouvez les modifier selon votre situation.</t>
  </si>
  <si>
    <t>Coûts à recouvrer chaque mois</t>
  </si>
  <si>
    <t>Coûts à recouvrer chaque année selon le taux de croissance (étape 6)</t>
  </si>
  <si>
    <t>Superficie totale en pieds carrés</t>
  </si>
  <si>
    <t>Espace de base (étape 4) – « O » ou « N »</t>
  </si>
  <si>
    <t>Étape 7 : Sélection des espaces visés par un bail provisoire (selon les données historiques)</t>
  </si>
  <si>
    <t xml:space="preserve">À l'étape 7, les coûts intégrés au bail (étape 6) sont appliqués aux types d'installations indiqués à l'étape 1. </t>
  </si>
  <si>
    <t>Activité (taux de recouvrement des coûts)</t>
  </si>
  <si>
    <t>Étape 8 : Décisions stratégiques relatives à l'utilisation communautaire et aux rabais accordés aux catégories d'utilisation</t>
  </si>
  <si>
    <t>N. B. : Si le tarif pour une catégorie d'utilisation est supérieur au taux de recouvrement des coûts, n'oubliez pas que la subvention appliquée doit être un nombre négatif.</t>
  </si>
  <si>
    <t>Ccoûts au pied carré (étape 5 : terrains)</t>
  </si>
  <si>
    <t>Coûts au pied carré (étape 5 : bâtiments)</t>
  </si>
  <si>
    <t>Étape 9 : Examen des coûts horaires et annuels au pied carré</t>
  </si>
  <si>
    <t>Méthodologie d'établissement des tarifs d'utilisation pour les installations des écoles publiques provinciales</t>
  </si>
  <si>
    <t>MODÈLE DE TARIFICATION POUR LE RECOUVREMENT DES COÛTS DES INSTALLATIONS SCOLAIRES</t>
  </si>
  <si>
    <t>Veuillez noter que le nombre d'acres a été converti en pieds carrés.</t>
  </si>
  <si>
    <t>Coût horaire</t>
  </si>
  <si>
    <t>Étape 10 : Tarifs horaires pour une utilisation épisodique selon le type d'espace</t>
  </si>
  <si>
    <t>Coût total des baux au dernier exercice</t>
  </si>
  <si>
    <t>Coût total de l'espace de base au dernier exercice (selon le coût annuel au pied carré de l'étape 6)</t>
  </si>
  <si>
    <t>Coût (espace de base compris)</t>
  </si>
  <si>
    <t>Type d'installation</t>
  </si>
  <si>
    <t>Les rapports annuels sur l'utilisation communautaire des écoles présentent les heures d'utilisation autorisées pour chaque type d'installation. On peut se servir du coût horaire annualisé au pied carré pour calculer le coût total de l'espace au cours du dernier exercice.</t>
  </si>
  <si>
    <t>Combien de bâtiments scolaires votre conseil compte-t-il?</t>
  </si>
  <si>
    <t>Les données nécessaires à l'étape 1 se trouvent dans le SIIS. Pour de meilleurs résultats, inscrivez les dimensions moyennes des types de locaux actuellement utilisés. Par exemple, ne tenez pas compte d'un petit gymnase qui ne convient pas à une utilisation communautaire. Le service des installations de votre conseil peut vous fournir ces renseignements.</t>
  </si>
  <si>
    <r>
      <t>Document reproduit avec l'autorisation du 21</t>
    </r>
    <r>
      <rPr>
        <vertAlign val="superscript"/>
        <sz val="8"/>
        <rFont val="Arial"/>
        <family val="2"/>
      </rPr>
      <t>st</t>
    </r>
    <r>
      <rPr>
        <sz val="8"/>
        <rFont val="Arial"/>
        <family val="2"/>
      </rPr>
      <t xml:space="preserve"> Century School Fund (Washington D. C.) et du Center for Cities and Schools de l'Université de Californie.</t>
    </r>
  </si>
  <si>
    <t>• Dépenses : Administration (par défaut, on considère que 10 % du montant touche aux installations).</t>
  </si>
  <si>
    <t>• Amortissement : Terrains, bâtiments et classes mobiles.</t>
  </si>
  <si>
    <t>• Superficie brute totale en pieds carrés.</t>
  </si>
  <si>
    <t>• Dépense : Services de conciergerie et entretien (salaires et avantages sociaux, fournitures, contrats).</t>
  </si>
  <si>
    <t>Rappel important : Le présent modèle se fonde sur des données historiques (aperçu ponctuel) de votre conseil scolaire. Les tarifs envisagés doivent reposer sur des taux d'inflation publiés ou sur le taux d'augmentation des coûts liés aux installations de votre conseil.</t>
  </si>
  <si>
    <t>Document de gestion : Bail.</t>
  </si>
  <si>
    <t>Uniformité assurée par des données facilement accessibles des conseils.</t>
  </si>
  <si>
    <t>Utilisation et justification faciles grâce à une plateforme logicielle standard (pas une boîte noire).</t>
  </si>
  <si>
    <t>Il reflète les frais directs et indirects des activités et la prolongation des heures d'ouverture dans des espaces à utilisation exclusive, partagée ou occasionnelle.</t>
  </si>
  <si>
    <t>Entrez les données de votre conseil dans les champs en jaune.</t>
  </si>
  <si>
    <t>Champs remplis automatiquement en fonction des données saisies dans les champs en jaune.</t>
  </si>
  <si>
    <r>
      <t>À combien se chiffrent vos charges d'</t>
    </r>
    <r>
      <rPr>
        <b/>
        <u/>
        <sz val="10"/>
        <rFont val="Arial"/>
        <family val="2"/>
      </rPr>
      <t>amortissement</t>
    </r>
    <r>
      <rPr>
        <b/>
        <sz val="10"/>
        <rFont val="Arial"/>
        <family val="2"/>
      </rPr>
      <t xml:space="preserve"> pour les immobilisations corporelles de votre conseil?</t>
    </r>
  </si>
  <si>
    <t>Classes mobiles :</t>
  </si>
  <si>
    <t>Améliorations des terrains :</t>
  </si>
  <si>
    <t>Le total est réparti dans les colonnes A et B en fonction de leur pourcentage respectif de la superficie totale en pieds carrés (étape 1).</t>
  </si>
  <si>
    <r>
      <t xml:space="preserve">Les données nécessaires à l'étape 2 se trouvent dans les derniers </t>
    </r>
    <r>
      <rPr>
        <i/>
        <sz val="12"/>
        <rFont val="Arial"/>
        <family val="2"/>
      </rPr>
      <t>états financiers consolidés</t>
    </r>
    <r>
      <rPr>
        <sz val="12"/>
        <rFont val="Arial"/>
        <family val="2"/>
      </rPr>
      <t xml:space="preserve"> de votre conseil et sur son site Web.</t>
    </r>
  </si>
  <si>
    <t>Dans le Système d’information sur le financement de l’éducation (SIFE), le tableau 10C ventile les frais de fonctionnement et d'entretien de votre conseil (votre service des finances peut vous fournir ces renseignements). Vous pouvez fusionner, diviser ou ajouter des lignes selon la situation de votre conseil (p. ex., vous pouvez placer l'assurance sur une ligne distincte, ou séparer le salaire et les avantages sociaux des concierges des fournitures d’entretien).</t>
  </si>
  <si>
    <r>
      <t xml:space="preserve">Rajustement </t>
    </r>
    <r>
      <rPr>
        <i/>
        <sz val="8"/>
        <rFont val="Arial"/>
        <family val="2"/>
      </rPr>
      <t>(Le tableau 10C « Fonctionnement et service d'entretien » est comptabilisé dans les frais d'administration du conseil indiqués dans les états financiers consolidés.)</t>
    </r>
  </si>
  <si>
    <t>Vous pouvez obtenir de l'information sur le salaire du personnel administratif des écoles auprès du service des ressources humaines de votre conseil. Vous pouvez également consulter la liste des salaires les plus élevés de la province et les conventions collectives.</t>
  </si>
  <si>
    <t>Nombre de journées d'enseignement dans une école</t>
  </si>
  <si>
    <t>Nombre de jours sans enseignement (été et fins de semaine)</t>
  </si>
  <si>
    <t>Le présent modèle mise sur des données historiques. Si vous appliquez un taux de croissance, les partenaires communautaires pourront plus facilement établir un horizon de planification pluriannuel. Ce taux peut être l'indice des prix à la consommation (IPC) que le gouvernement fédéral fixe chaque année, ou reposer sur des tendances relevées dans les données historiques de votre conseil. Vous pouvez indiquer une durée de 1, 3 ou 5 années pour prévoir un tarif à la première, à la troisième ou à la cinquième année d'un bail.</t>
  </si>
  <si>
    <t>N. B. : Il y a plusieurs moyens d'établir un tarif à cette étape. Dans la colonne I (lignes 16 à 34), vous pouvez sélectionner Oui ou Non pour chaque élément se trouvant dans le tableau 10C du SIFE (étape 3). De plus, votre conseil peut appliquer un rabais à ces éléments en inscrivant un pourcentage dans la cellule I40.</t>
  </si>
  <si>
    <t>Étape 6 : Éléments de coûts annuels et considérations liées aux espaces à utilisation exclusive (location)</t>
  </si>
  <si>
    <r>
      <t xml:space="preserve">Selon la </t>
    </r>
    <r>
      <rPr>
        <i/>
        <sz val="12"/>
        <rFont val="Arial"/>
        <family val="2"/>
      </rPr>
      <t xml:space="preserve">Ligne directrice relative à la planification communautaire et aux partenariats </t>
    </r>
    <r>
      <rPr>
        <sz val="12"/>
        <rFont val="Arial"/>
        <family val="2"/>
      </rPr>
      <t>(2015) du ministère de l’Éducation, les conseils scolaires ne sont pas tenus d'assumer des coûts supplémentaires pour appuyer des partenariats relatifs aux installations. L'étape 6 sert à fixer un repère (point de départ) lorsqu'on détermine les coûts à recouvrer dans le cadre des contrats de location d'espaces à utilisation exclusive d'une école.</t>
    </r>
  </si>
  <si>
    <t>Sélectionnez les coûts à comptabiliser : inscrivez « O » ou « N »</t>
  </si>
  <si>
    <t>Tableau 10C du SIFE (étape 3)</t>
  </si>
  <si>
    <t>Services de garde partenaires</t>
  </si>
  <si>
    <t>Utilisateurs et entités internes qui ont systématiquement recours aux installations scolaires (p. ex., bureaux de vote pour les élections municipales et provinciales).</t>
  </si>
  <si>
    <t xml:space="preserve">Organismes à but non lucratif ou publics qui utilisent les installations scolaires et dont la principale mission est d'offrir des programmes et services destinés à favoriser la réussite scolaire et l'adoption d'un mode de vie sain chez les jeunes de la communauté. </t>
  </si>
  <si>
    <t xml:space="preserve">Services de garde partenaires à but non lucratif qui utilisent les installations scolaires et dont la principale mission est d'offrir des programmes et services destinés aux enfants et aux familles. </t>
  </si>
  <si>
    <t>Organismes à but non lucratif ou publics qui utilisent les installations scolaires et dont la principale mission est d'offrir des programmes et services au quartier ou à la population locale qui ne sont pas explicitement destinés à favoriser la réussite scolaire et l'adoption d'un mode de vie sain chez les enfants, dans l'école et à des endroits où les droits d'entrée ou de participation sont nuls ou nominaux.</t>
  </si>
  <si>
    <t xml:space="preserve">Entités à but lucratif utilisant les installations pour engranger des revenus ou rehausser le profil de leur marque.  </t>
  </si>
  <si>
    <t>Année de base :</t>
  </si>
  <si>
    <t>N. B. : L'étape 7 repose sur les données de la colonne A de l'étape 1. Vous pouvez les modifier selon votre situation.</t>
  </si>
  <si>
    <t>Coût total de l'utilisation épisodique au dernier exercice</t>
  </si>
  <si>
    <t>Revenus d'autres sources (subventions, ententes de paiement de transfert ou autres sources liées à l'utilisation communautaire des écoles)</t>
  </si>
  <si>
    <t>Revenus tirés de l'utilisation épisodique au dernier exercice</t>
  </si>
  <si>
    <t>Revenus moins le coût total de l'utilisation épisodique (utilisation communautaire des écoles)</t>
  </si>
  <si>
    <t>Espaces à utilisation exclusive (baux)</t>
  </si>
  <si>
    <t>Coût total des espaces à utilisation exclusive au dernier exercice (selon le coût annuel au pied carré de l'étape 6)</t>
  </si>
  <si>
    <t>Total des revenus tirés de la location d'espaces au dernier exercice</t>
  </si>
  <si>
    <t>Revenus tirés de la location d'espaces moins le coût des espaces loués au dernier exercice</t>
  </si>
  <si>
    <t>Étape 11 : Comparaison des coûts et des revenus associés aux espaces communautaires utilisés durant le dernier exercice</t>
  </si>
  <si>
    <t>Cafétorium ou salle de repas</t>
  </si>
  <si>
    <t>Services à la communauté</t>
  </si>
  <si>
    <t>En appliquant un pourcentage de subvention correspondant aux frais d'administration, le conseil peut recouvrer une partie des coûts et engranger des revenus grâce à certains utilisateurs privés. Indiquez la catégorie d'utilisation, sa définition et les pourcentages de subvention conformément à la politique d'utilisation communautaire et aux procédures ou protocoles administratifs de votre conseil.</t>
  </si>
  <si>
    <t>Organismes à but non lucratif ou publics pouvant entrer dans les catégories « Services jeunesse » ou « Services à la communauté », mais dont l'activité vise principalement à amasser des fonds pour leur organisme hôte ou d'autres entités.</t>
  </si>
  <si>
    <t>Commercial</t>
  </si>
  <si>
    <t>Document de gestion : Permis occasionnel pour des activités (utilisation communautaire).</t>
  </si>
  <si>
    <t>Exemple : Évenement de collecte de fonds dans un gymnase.</t>
  </si>
  <si>
    <t>Exemple : Programmes avant et après écoles ayant lieu dans des salles classes.</t>
  </si>
  <si>
    <t>Transparence fondée sur la publication de rapports des conseils disponible au publique.</t>
  </si>
  <si>
    <t>Avantages du modèle de recouvrement des coûts des installations en matière de planification</t>
  </si>
  <si>
    <t>NE SUPPRIMEZ PAS LE CONTENU DES CHAMPS, AUTREMENT LES DONNÉES NE SERONT PAS ACHEMINÉES D'UN ONGLET À L'AUTRE.</t>
  </si>
  <si>
    <t>SERVICE ADMINISTRATIVE</t>
  </si>
  <si>
    <t>Service administrative</t>
  </si>
  <si>
    <t>Sources des données:</t>
  </si>
  <si>
    <t>L'utilisation communautaire d'installations scolaires est habituellement occasionnelle (épisodique), quoique parfois quotidienne, et généralement, elle touche seulement une partie des installations scolaires. En fixant un coût horaire au pied carré pour les espaces scolaires, on peut assurer plus facilement l'équité et la transparence relativement aux frais d'utilisation communautaire.</t>
  </si>
  <si>
    <t>Heures utilisable (étape 4)</t>
  </si>
  <si>
    <t>Coût au pied carré par heure utilisable des bâtiments (données historiques)</t>
  </si>
  <si>
    <t>Coût au pied carré par heure utilisable des terrains (données historiques)</t>
  </si>
  <si>
    <t>Coût au pied carré par heure utilisable des bâtiments (selon le taux de croissance)</t>
  </si>
  <si>
    <t>Coût au pied carré par heure utilisable des terrains (selon le taux de croissance)</t>
  </si>
  <si>
    <t>Revenus réaliser (tirés de l'utilisation communautaire des écoles)</t>
  </si>
  <si>
    <t>Document reproduit avec l'autorisation du 21st Century School Fund (Washington D. C.) et du Center for Cities and Schools de l'Université de Californie.</t>
  </si>
  <si>
    <t>Superficie brute totale en pieds carrés (+ facteur d'espace de base)</t>
  </si>
  <si>
    <t>Taux de croissance (étape 6)</t>
  </si>
  <si>
    <t>États financiers consolidés (vérifiés)</t>
  </si>
  <si>
    <t>Système d’inventaire des installations scolaires (SIIS)</t>
  </si>
  <si>
    <t>Système d’information sur le financement de l’éducation (SIFE) – Tableau 10C</t>
  </si>
  <si>
    <t>• Dépense : Services publics (électricité, chauffage, aqueduc et égouts).</t>
  </si>
  <si>
    <t>• Dépense : Administration du fonctionnement et de l'entretien (salaires et avantages sociaux, fournitures, contrats, assurance).</t>
  </si>
  <si>
    <t xml:space="preserve">• Frais d'aministration des écoles (par défaut, on attribue 10 % aux installations). </t>
  </si>
  <si>
    <t xml:space="preserve">Utilisation épisodique (tarif horaire pour une utilisation occasionnelle) </t>
  </si>
  <si>
    <t>Utilisation partagée (tarif fixé pour une utilisation durant des journées d'enseignement d'une année scolaire)</t>
  </si>
  <si>
    <t>Location (tarif annuel pour une utilisation exclusive)</t>
  </si>
  <si>
    <t>Les titres de colonnes pour cette feuille de travail sont dans la rangée 2 dans les cellules à travers B2 inclusivement. Les cellules suivantes comprennent des commentaires : Aucune. Les bases de données couvrent les cellules B3 à F60. Il y a de l’information dans chaque cellule pour les colonnes A à F. Si vous n’utilisez pas un lecteur d’écran, vous pouvez appuyer Alt + R, T pour le ruban de révision, Corriger les Commentaires pour bouger et ouvrir un commentaire une fois que vous êtes sur une cellule avec un commentaire. Quand vous avez finis de lire le commentaire, appuyez sur le bouton Escape pour fermer le commentaire et retourner à la feuille de travail. Si vous utilisez un lecteur d’écran JAWS, vous pouvez appuyer Ctrl + Shift + Apostrophe pour la liste de commentaires et leurs cellules dans la feuille de travail. Appuyez sur le bouton Enter sur le commentaire vous désirez, ou le bouton Escape une fois que vous avez lu le commentaire de la cellule. Vous êtes maintenant retournez au classeur. Notez bien qu’il n’y a aucune commande de clavier pour JAWS pour relire les commentaires ou pour lire les commentaires une fois que vous êtes sur une cellule. Vous devez utiliser la fonction de mettre la liste de commentaires en ordre pour les lire si vous utilisez le lecteur d’écran JAWS.</t>
  </si>
  <si>
    <t>Les titres de colonnes pour cette feuille de travail sont dans la rangée 2 dans les cellules à travers C2 inclusivement. Les cellules suivantes comprennent des commentaires : Aucune. Les bases de données couvrent les cellules C3 à D44. Il y a de l’information dans chaque cellule pour les colonnes A à D. Si vous n’utilisez pas un lecteur d’écran, vous pouvez appuyer Alt + R, T pour le ruban de révision, Corriger les Commentaires pour bouger et ouvrir un commentaire une fois que vous êtes sur une cellule avec un commentaire. Quand vous avez finis de lire le commentaire, appuyez sur le bouton Escape pour fermer le commentaire et retourner à la feuille de travail. Si vous utilisez un lecteur d’écran JAWS, vous pouvez appuyer Ctrl + Shift + Apostrophe pour la liste de commentaires et leurs cellules dans la feuille de travail. Appuyez sur le bouton Enter sur le commentaire vous désirez, ou le bouton Escape une fois que vous avez lu le commentaire de la cellule. Vous êtes maintenant retournez au classeur. Notez bien qu’il n’y a aucune commande de clavier pour JAWS pour relire les commentaires ou pour lire les commentaires une fois que vous êtes sur une cellule. Vous devez utiliser la fonction de mettre la liste de commentaires en ordre pour les lire si vous utilisez le lecteur d’écran JAWS.</t>
  </si>
  <si>
    <t>Les titres de colonnes pour cette feuille de travail sont dans la rangée 2 dans les cellules à travers C2 inclusivement. Les cellules suivantes comprennent des commentaires : Aucune. Les bases de données couvrent les cellules C3 à G51. Il y a de l’information dans chaque cellule pour les colonnes A à G. Si vous n’utilisez pas un lecteur d’écran, vous pouvez appuyer Alt + R, T pour le ruban de révision, Corriger les Commentaires pour bouger et ouvrir un commentaire une fois que vous êtes sur une cellule avec un commentaire. Quand vous avez finis de lire le commentaire, appuyez sur le bouton Escape pour fermer le commentaire et retourner à la feuille de travail. Si vous utilisez un lecteur d’écran JAWS, vous pouvez appuyer Ctrl + Shift + Apostrophe pour la liste de commentaires et leurs cellules dans la feuille de travail. Appuyez sur le bouton Enter sur le commentaire vous désirez, ou le bouton Escape une fois que vous avez lu le commentaire de la cellule. Vous êtes maintenant retournez au classeur. Notez bien qu’il n’y a aucune commande de clavier pour JAWS pour relire les commentaires ou pour lire les commentaires une fois que vous êtes sur une cellule. Vous devez utiliser la fonction de mettre la liste de commentaires en ordre pour les lire si vous utilisez le lecteur d’écran JAWS.</t>
  </si>
  <si>
    <t>Les titres de colonnes pour cette feuille de travail sont dans la rangée 2 dans les cellules à travers C2 inclusivement. Les cellules suivantes comprennent des commentaires : Aucune. Les bases de données couvrent les cellules C3 à L36. Il y a de l’information dans chaque cellule pour les colonnes A à L. Si vous n’utilisez pas un lecteur d’écran, vous pouvez appuyer Alt + R, T pour le ruban de révision, Corriger les Commentaires pour bouger et ouvrir un commentaire une fois que vous êtes sur une cellule avec un commentaire. Quand vous avez finis de lire le commentaire, appuyez sur le bouton Escape pour fermer le commentaire et retourner à la feuille de travail. Si vous utilisez un lecteur d’écran JAWS, vous pouvez appuyer Ctrl + Shift + Apostrophe pour la liste de commentaires et leurs cellules dans la feuille de travail. Appuyez sur le bouton Enter sur le commentaire vous désirez, ou le bouton Escape une fois que vous avez lu le commentaire de la cellule. Vous êtes maintenant retournez au classeur. Notez bien qu’il n’y a aucune commande de clavier pour JAWS pour relire les commentaires ou pour lire les commentaires une fois que vous êtes sur une cellule. Vous devez utiliser la fonction de mettre la liste de commentaires en ordre pour les lire si vous utilisez le lecteur d’écran JAWS.</t>
  </si>
  <si>
    <t>Les titres de colonnes pour cette feuille de travail sont dans la rangée 2 dans les cellules à travers C2 inclusivement. Les cellules suivantes comprennent des commentaires : Aucune. Les bases de données couvrent les cellules C3 à J51. Il y a de l’information dans chaque cellule pour les colonnes A à J. Si vous n’utilisez pas un lecteur d’écran, vous pouvez appuyer Alt + R, T pour le ruban de révision, Corriger les Commentaires pour bouger et ouvrir un commentaire une fois que vous êtes sur une cellule avec un commentaire. Quand vous avez finis de lire le commentaire, appuyez sur le bouton Escape pour fermer le commentaire et retourner à la feuille de travail. Si vous utilisez un lecteur d’écran JAWS, vous pouvez appuyer Ctrl + Shift + Apostrophe pour la liste de commentaires et leurs cellules dans la feuille de travail. Appuyez sur le bouton Enter sur le commentaire vous désirez, ou le bouton Escape une fois que vous avez lu le commentaire de la cellule. Vous êtes maintenant retournez au classeur. Notez bien qu’il n’y a aucune commande de clavier pour JAWS pour relire les commentaires ou pour lire les commentaires une fois que vous êtes sur une cellule. Vous devez utiliser la fonction de mettre la liste de commentaires en ordre pour les lire si vous utilisez le lecteur d’écran JAWS.</t>
  </si>
  <si>
    <t>Les titres de colonnes pour cette feuille de travail sont dans la rangée 2 dans les cellules à travers C2 inclusivement. Les cellules suivantes comprennent des commentaires : Aucune. Les bases de données couvrent les cellules C3 à M40. Il y a de l’information dans chaque cellule pour les colonnes A à M. Si vous n’utilisez pas un lecteur d’écran, vous pouvez appuyer Alt + R, T pour le ruban de révision, Corriger les Commentaires pour bouger et ouvrir un commentaire une fois que vous êtes sur une cellule avec un commentaire. Quand vous avez finis de lire le commentaire, appuyez sur le bouton Escape pour fermer le commentaire et retourner à la feuille de travail. Si vous utilisez un lecteur d’écran JAWS, vous pouvez appuyer Ctrl + Shift + Apostrophe pour la liste de commentaires et leurs cellules dans la feuille de travail. Appuyez sur le bouton Enter sur le commentaire vous désirez, ou le bouton Escape une fois que vous avez lu le commentaire de la cellule. Vous êtes maintenant retournez au classeur. Notez bien qu’il n’y a aucune commande de clavier pour JAWS pour relire les commentaires ou pour lire les commentaires une fois que vous êtes sur une cellule. Vous devez utiliser la fonction de mettre la liste de commentaires en ordre pour les lire si vous utilisez le lecteur d’écran JAWS.</t>
  </si>
  <si>
    <t>Les titres de colonnes pour cette feuille de travail sont dans la rangée 2 dans les cellules à travers C2 inclusivement. Les cellules suivantes comprennent des commentaires : Aucune. Les bases de données couvrent les cellules C3 à G55. Il y a de l’information dans chaque cellule pour les colonnes A à G. Si vous n’utilisez pas un lecteur d’écran, vous pouvez appuyer Alt + R, T pour le ruban de révision, Corriger les Commentaires pour bouger et ouvrir un commentaire une fois que vous êtes sur une cellule avec un commentaire. Quand vous avez finis de lire le commentaire, appuyez sur le bouton Escape pour fermer le commentaire et retourner à la feuille de travail. Si vous utilisez un lecteur d’écran JAWS, vous pouvez appuyer Ctrl + Shift + Apostrophe pour la liste de commentaires et leurs cellules dans la feuille de travail. Appuyez sur le bouton Enter sur le commentaire vous désirez, ou le bouton Escape une fois que vous avez lu le commentaire de la cellule. Vous êtes maintenant retournez au classeur. Notez bien qu’il n’y a aucune commande de clavier pour JAWS pour relire les commentaires ou pour lire les commentaires une fois que vous êtes sur une cellule. Vous devez utiliser la fonction de mettre la liste de commentaires en ordre pour les lire si vous utilisez le lecteur d’écran JAWS.</t>
  </si>
  <si>
    <t>Les titres de colonnes pour cette feuille de travail sont dans la rangée 2 dans les cellules à travers C2 inclusivement. Les cellules suivantes comprennent des commentaires : Aucune. Les bases de données couvrent les cellules C3 à J60. Il y a de l’information dans chaque cellule pour les colonnes A à J. Si vous n’utilisez pas un lecteur d’écran, vous pouvez appuyer Alt + R, T pour le ruban de révision, Corriger les Commentaires pour bouger et ouvrir un commentaire une fois que vous êtes sur une cellule avec un commentaire. Quand vous avez finis de lire le commentaire, appuyez sur le bouton Escape pour fermer le commentaire et retourner à la feuille de travail. Si vous utilisez un lecteur d’écran JAWS, vous pouvez appuyer Ctrl + Shift + Apostrophe pour la liste de commentaires et leurs cellules dans la feuille de travail. Appuyez sur le bouton Enter sur le commentaire vous désirez, ou le bouton Escape une fois que vous avez lu le commentaire de la cellule. Vous êtes maintenant retournez au classeur. Notez bien qu’il n’y a aucune commande de clavier pour JAWS pour relire les commentaires ou pour lire les commentaires une fois que vous êtes sur une cellule. Vous devez utiliser la fonction de mettre la liste de commentaires en ordre pour les lire si vous utilisez le lecteur d’écran JAWS.</t>
  </si>
  <si>
    <t>Les titres de colonnes pour cette feuille de travail sont dans la rangée 2 dans les cellules à travers C2 inclusivement. Les cellules suivantes comprennent des commentaires : Aucune. Les bases de données couvrent les cellules C3 à E58. Il y a de l’information dans chaque cellule pour les colonnes A à E. Si vous n’utilisez pas un lecteur d’écran, vous pouvez appuyer Alt + R, T pour le ruban de révision, Corriger les Commentaires pour bouger et ouvrir un commentaire une fois que vous êtes sur une cellule avec un commentaire. Quand vous avez finis de lire le commentaire, appuyez sur le bouton Escape pour fermer le commentaire et retourner à la feuille de travail. Si vous utilisez un lecteur d’écran JAWS, vous pouvez appuyer Ctrl + Shift + Apostrophe pour la liste de commentaires et leurs cellules dans la feuille de travail. Appuyez sur le bouton Enter sur le commentaire vous désirez, ou le bouton Escape une fois que vous avez lu le commentaire de la cellule. Vous êtes maintenant retournez au classeur. Notez bien qu’il n’y a aucune commande de clavier pour JAWS pour relire les commentaires ou pour lire les commentaires une fois que vous êtes sur une cellule. Vous devez utiliser la fonction de mettre la liste de commentaires en ordre pour les lire si vous utilisez le lecteur d’écran JAWS.</t>
  </si>
  <si>
    <t>Les titres de colonnes pour cette feuille de travail sont dans la rangée 2 dans les cellules à travers C2 inclusivement. Les cellules suivantes comprennent des commentaires : Aucune. Les bases de données couvrent les cellules C3 à G41. Il y a de l’information dans chaque cellule pour les colonnes A à G. Si vous n’utilisez pas un lecteur d’écran, vous pouvez appuyer Alt + R, T pour le ruban de révision, Corriger les Commentaires pour bouger et ouvrir un commentaire une fois que vous êtes sur une cellule avec un commentaire. Quand vous avez finis de lire le commentaire, appuyez sur le bouton Escape pour fermer le commentaire et retourner à la feuille de travail. Si vous utilisez un lecteur d’écran JAWS, vous pouvez appuyer Ctrl + Shift + Apostrophe pour la liste de commentaires et leurs cellules dans la feuille de travail. Appuyez sur le bouton Enter sur le commentaire vous désirez, ou le bouton Escape une fois que vous avez lu le commentaire de la cellule. Vous êtes maintenant retournez au classeur. Notez bien qu’il n’y a aucune commande de clavier pour JAWS pour relire les commentaires ou pour lire les commentaires une fois que vous êtes sur une cellule. Vous devez utiliser la fonction de mettre la liste de commentaires en ordre pour les lire si vous utilisez le lecteur d’écran JAWS.</t>
  </si>
  <si>
    <t>Les titres de colonnes pour cette feuille de travail sont dans la rangée 2 dans les cellules à travers C2 inclusivement. Les cellules suivantes comprennent des commentaires : Aucune. Les bases de données couvrent les cellules C3 à F40. Il y a de l’information dans chaque cellule pour les colonnes A à F. Si vous n’utilisez pas un lecteur d’écran, vous pouvez appuyer Alt + R, T pour le ruban de révision, Corriger les Commentaires pour bouger et ouvrir un commentaire une fois que vous êtes sur une cellule avec un commentaire. Quand vous avez finis de lire le commentaire, appuyez sur le bouton Escape pour fermer le commentaire et retourner à la feuille de travail. Si vous utilisez un lecteur d’écran JAWS, vous pouvez appuyer Ctrl + Shift + Apostrophe pour la liste de commentaires et leurs cellules dans la feuille de travail. Appuyez sur le bouton Enter sur le commentaire vous désirez, ou le bouton Escape une fois que vous avez lu le commentaire de la cellule. Vous êtes maintenant retournez au classeur. Notez bien qu’il n’y a aucune commande de clavier pour JAWS pour relire les commentaires ou pour lire les commentaires une fois que vous êtes sur une cellule. Vous devez utiliser la fonction de mettre la liste de commentaires en ordre pour les lire si vous utilisez le lecteur d’écran JAWS.</t>
  </si>
  <si>
    <t>Les titres de colonnes pour cette feuille de travail sont dans la rangée 2 dans les cellules à travers C2 inclusivement. Les cellules suivantes comprennent des commentaires : Aucune. Les bases de données couvrent les cellules C3 à X43. Il y a de l’information dans chaque cellule pour les colonnes A à X. Si vous n’utilisez pas un lecteur d’écran, vous pouvez appuyer Alt + R, T pour le ruban de révision, Corriger les Commentaires pour bouger et ouvrir un commentaire une fois que vous êtes sur une cellule avec un commentaire. Quand vous avez finis de lire le commentaire, appuyez sur le bouton Escape pour fermer le commentaire et retourner à la feuille de travail. Si vous utilisez un lecteur d’écran JAWS, vous pouvez appuyer Ctrl + Shift + Apostrophe pour la liste de commentaires et leurs cellules dans la feuille de travail. Appuyez sur le bouton Enter sur le commentaire vous désirez, ou le bouton Escape une fois que vous avez lu le commentaire de la cellule. Vous êtes maintenant retournez au classeur. Notez bien qu’il n’y a aucune commande de clavier pour JAWS pour relire les commentaires ou pour lire les commentaires une fois que vous êtes sur une cellule. Vous devez utiliser la fonction de mettre la liste de commentaires en ordre pour les lire si vous utilisez le lecteur d’écran JAWS.</t>
  </si>
  <si>
    <t>Les titres de colonnes pour cette feuille de travail sont dans la rangée 2 dans les cellules à travers C2 inclusivement. Les cellules suivantes comprennent des commentaires : Aucune. Les bases de données couvrent les cellules C3 à G63. Il y a de l’information dans chaque cellule pour les colonnes A à G. Si vous n’utilisez pas un lecteur d’écran, vous pouvez appuyer Alt + R, T pour le ruban de révision, Corriger les Commentaires pour bouger et ouvrir un commentaire une fois que vous êtes sur une cellule avec un commentaire. Quand vous avez finis de lire le commentaire, appuyez sur le bouton Escape pour fermer le commentaire et retourner à la feuille de travail. Si vous utilisez un lecteur d’écran JAWS, vous pouvez appuyer Ctrl + Shift + Apostrophe pour la liste de commentaires et leurs cellules dans la feuille de travail. Appuyez sur le bouton Enter sur le commentaire vous désirez, ou le bouton Escape une fois que vous avez lu le commentaire de la cellule. Vous êtes maintenant retournez au classeur. Notez bien qu’il n’y a aucune commande de clavier pour JAWS pour relire les commentaires ou pour lire les commentaires une fois que vous êtes sur une cellule. Vous devez utiliser la fonction de mettre la liste de commentaires en ordre pour les lire si vous utilisez le lecteur d’écran JAWS.</t>
  </si>
</sst>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164" formatCode="_(&quot;$&quot;* #,##0.00_);_(&quot;$&quot;* \(#,##0.00\);_(&quot;$&quot;* &quot;-&quot;??_);_(@_)"/>
    <numFmt numFmtId="165" formatCode="_(* #,##0.00_);_(* \(#,##0.00\);_(* &quot;-&quot;??_);_(@_)"/>
    <numFmt numFmtId="166" formatCode="_(&quot;$&quot;* #,##0_);_(&quot;$&quot;* \(#,##0\);_(&quot;$&quot;* &quot;-&quot;??_);_(@_)"/>
    <numFmt numFmtId="167" formatCode="_(* #,##0_);_(* \(#,##0\);_(* &quot;-&quot;??_);_(@_)"/>
    <numFmt numFmtId="168" formatCode="[$-409]mmmm\ d\,\ yyyy;@"/>
    <numFmt numFmtId="169" formatCode="[$-1009]mmmm\ d\,\ yyyy;@"/>
    <numFmt numFmtId="170" formatCode="_(* #,##0.00000000_);_(* \(#,##0.00000000\);_(* &quot;-&quot;??_);_(@_)"/>
    <numFmt numFmtId="171" formatCode="[$-409]dd/mmm/yy;@"/>
    <numFmt numFmtId="172" formatCode="[$-C0C]d\ mmm\ yyyy;@"/>
    <numFmt numFmtId="173" formatCode="0.00_)%"/>
    <numFmt numFmtId="174" formatCode="_(* #,##0_)&quot;$&quot;;_(* \(#,##0_)&quot;$&quot;;_(* &quot;-&quot;??_)&quot;$&quot;;_(@_)"/>
    <numFmt numFmtId="175" formatCode="0_)%"/>
    <numFmt numFmtId="176" formatCode="0.0_)%"/>
    <numFmt numFmtId="177" formatCode="_(* #,##0.00_)&quot;$&quot;;_(* \(#,##0.00_)&quot;$&quot;\);_(* &quot;-&quot;??_)&quot;$&quot;;_(@_)"/>
    <numFmt numFmtId="178" formatCode="_(* #,##0_)&quot;$&quot;;_(* \(#,##0_)&quot;$&quot;\);_(* &quot;-&quot;??_)&quot;$&quot;;_(@_)"/>
    <numFmt numFmtId="179" formatCode="_(* #,##0.00_)&quot;$&quot;;_(* \(#,##0.0_)&quot;$&quot;\);_(* &quot;-&quot;??_)&quot;$&quot;;_(@_)"/>
    <numFmt numFmtId="180" formatCode="_(* #,##0_)&quot;$&quot;;_(* \(#,##0\)&quot;$&quot;\);_(* &quot;-&quot;??_)&quot;$&quot;;_(@_)"/>
  </numFmts>
  <fonts count="64" x14ac:knownFonts="1">
    <font>
      <sz val="11"/>
      <color theme="1"/>
      <name val="Calibri"/>
      <family val="2"/>
      <scheme val="minor"/>
    </font>
    <font>
      <b/>
      <u/>
      <sz val="10"/>
      <color theme="1"/>
      <name val="Arial"/>
      <family val="2"/>
    </font>
    <font>
      <sz val="10"/>
      <name val="Arial"/>
      <family val="2"/>
    </font>
    <font>
      <sz val="10"/>
      <color theme="1"/>
      <name val="Arial"/>
      <family val="2"/>
    </font>
    <font>
      <sz val="11"/>
      <color theme="1"/>
      <name val="Calibri"/>
      <family val="2"/>
      <scheme val="minor"/>
    </font>
    <font>
      <b/>
      <sz val="11"/>
      <color theme="1"/>
      <name val="Calibri"/>
      <family val="2"/>
      <scheme val="minor"/>
    </font>
    <font>
      <b/>
      <sz val="10"/>
      <color theme="1"/>
      <name val="Arial"/>
      <family val="2"/>
    </font>
    <font>
      <b/>
      <sz val="14"/>
      <color theme="1"/>
      <name val="Arial"/>
      <family val="2"/>
    </font>
    <font>
      <i/>
      <sz val="8"/>
      <color theme="1"/>
      <name val="Arial"/>
      <family val="2"/>
    </font>
    <font>
      <sz val="10"/>
      <name val="Calibri"/>
      <family val="2"/>
    </font>
    <font>
      <b/>
      <sz val="16"/>
      <name val="Arial"/>
      <family val="2"/>
    </font>
    <font>
      <b/>
      <sz val="10"/>
      <name val="Arial"/>
      <family val="2"/>
    </font>
    <font>
      <sz val="8"/>
      <name val="Arial"/>
      <family val="2"/>
    </font>
    <font>
      <b/>
      <u/>
      <sz val="12"/>
      <color theme="1"/>
      <name val="Arial"/>
      <family val="2"/>
    </font>
    <font>
      <b/>
      <sz val="10"/>
      <color theme="0"/>
      <name val="Arial"/>
      <family val="2"/>
    </font>
    <font>
      <sz val="11"/>
      <color theme="1"/>
      <name val="Arial"/>
      <family val="2"/>
    </font>
    <font>
      <sz val="11"/>
      <name val="Calibri"/>
      <family val="2"/>
    </font>
    <font>
      <i/>
      <sz val="10"/>
      <color theme="1"/>
      <name val="Arial"/>
      <family val="2"/>
    </font>
    <font>
      <i/>
      <sz val="10"/>
      <name val="Arial"/>
      <family val="2"/>
    </font>
    <font>
      <u/>
      <sz val="10"/>
      <color theme="1"/>
      <name val="Arial"/>
      <family val="2"/>
    </font>
    <font>
      <sz val="10"/>
      <color indexed="81"/>
      <name val="Arial Narrow"/>
      <family val="2"/>
    </font>
    <font>
      <sz val="9"/>
      <color indexed="81"/>
      <name val="Tahoma"/>
      <family val="2"/>
    </font>
    <font>
      <i/>
      <sz val="11"/>
      <color theme="1"/>
      <name val="Arial"/>
      <family val="2"/>
    </font>
    <font>
      <u/>
      <sz val="11"/>
      <color theme="10"/>
      <name val="Calibri"/>
      <family val="2"/>
      <scheme val="minor"/>
    </font>
    <font>
      <sz val="8"/>
      <color theme="1"/>
      <name val="Arial"/>
      <family val="2"/>
    </font>
    <font>
      <sz val="9"/>
      <name val="Arial"/>
      <family val="2"/>
    </font>
    <font>
      <sz val="10"/>
      <color theme="1"/>
      <name val="Calibri"/>
      <family val="2"/>
      <scheme val="minor"/>
    </font>
    <font>
      <b/>
      <sz val="14"/>
      <color rgb="FFFF0000"/>
      <name val="Calibri"/>
      <family val="2"/>
      <scheme val="minor"/>
    </font>
    <font>
      <sz val="10"/>
      <color rgb="FF222222"/>
      <name val="Arial"/>
      <family val="2"/>
    </font>
    <font>
      <sz val="10"/>
      <color indexed="8"/>
      <name val="Arial"/>
      <family val="2"/>
    </font>
    <font>
      <u/>
      <sz val="10"/>
      <color indexed="12"/>
      <name val="Arial"/>
      <family val="2"/>
    </font>
    <font>
      <b/>
      <u/>
      <sz val="10"/>
      <color rgb="FF000000"/>
      <name val="Arial"/>
      <family val="2"/>
    </font>
    <font>
      <sz val="10"/>
      <color rgb="FF000000"/>
      <name val="Arial"/>
      <family val="2"/>
    </font>
    <font>
      <b/>
      <sz val="10"/>
      <color rgb="FF000000"/>
      <name val="Arial"/>
      <family val="2"/>
    </font>
    <font>
      <b/>
      <sz val="10"/>
      <color rgb="FFFF0000"/>
      <name val="Arial"/>
      <family val="2"/>
    </font>
    <font>
      <sz val="8"/>
      <color indexed="8"/>
      <name val="Arial"/>
      <family val="2"/>
    </font>
    <font>
      <b/>
      <sz val="12"/>
      <color theme="1"/>
      <name val="Arial"/>
      <family val="2"/>
    </font>
    <font>
      <sz val="12"/>
      <color theme="1"/>
      <name val="Arial"/>
      <family val="2"/>
    </font>
    <font>
      <i/>
      <sz val="12"/>
      <color theme="1"/>
      <name val="Arial"/>
      <family val="2"/>
    </font>
    <font>
      <b/>
      <sz val="11"/>
      <color theme="1"/>
      <name val="Arial"/>
      <family val="2"/>
    </font>
    <font>
      <sz val="10"/>
      <color theme="1" tint="0.499984740745262"/>
      <name val="Arial"/>
      <family val="2"/>
    </font>
    <font>
      <b/>
      <sz val="9"/>
      <color indexed="81"/>
      <name val="Tahoma"/>
      <family val="2"/>
    </font>
    <font>
      <b/>
      <sz val="12"/>
      <name val="Arial"/>
      <family val="2"/>
    </font>
    <font>
      <b/>
      <sz val="10"/>
      <color theme="0" tint="-0.499984740745262"/>
      <name val="Arial"/>
      <family val="2"/>
    </font>
    <font>
      <b/>
      <sz val="11"/>
      <color theme="0" tint="-0.499984740745262"/>
      <name val="Arial"/>
      <family val="2"/>
    </font>
    <font>
      <i/>
      <sz val="11"/>
      <color theme="1"/>
      <name val="Calibri"/>
      <family val="2"/>
      <scheme val="minor"/>
    </font>
    <font>
      <b/>
      <sz val="11"/>
      <color rgb="FFFF0000"/>
      <name val="Calibri"/>
      <family val="2"/>
      <scheme val="minor"/>
    </font>
    <font>
      <b/>
      <sz val="10"/>
      <color rgb="FF002060"/>
      <name val="Arial"/>
      <family val="2"/>
    </font>
    <font>
      <b/>
      <u/>
      <sz val="9"/>
      <color indexed="81"/>
      <name val="Tahoma"/>
      <family val="2"/>
    </font>
    <font>
      <u/>
      <sz val="10"/>
      <color indexed="81"/>
      <name val="Arial Narrow"/>
      <family val="2"/>
    </font>
    <font>
      <sz val="12"/>
      <name val="Arial"/>
      <family val="2"/>
    </font>
    <font>
      <b/>
      <sz val="14"/>
      <name val="Arial"/>
      <family val="2"/>
    </font>
    <font>
      <i/>
      <sz val="11"/>
      <name val="Arial"/>
      <family val="2"/>
    </font>
    <font>
      <vertAlign val="superscript"/>
      <sz val="8"/>
      <name val="Arial"/>
      <family val="2"/>
    </font>
    <font>
      <b/>
      <u/>
      <sz val="10"/>
      <name val="Arial"/>
      <family val="2"/>
    </font>
    <font>
      <sz val="11"/>
      <name val="Arial"/>
      <family val="2"/>
    </font>
    <font>
      <sz val="11"/>
      <name val="Calibri"/>
      <family val="2"/>
      <scheme val="minor"/>
    </font>
    <font>
      <b/>
      <sz val="20"/>
      <name val="Arial"/>
      <family val="2"/>
    </font>
    <font>
      <i/>
      <sz val="12"/>
      <name val="Arial"/>
      <family val="2"/>
    </font>
    <font>
      <i/>
      <sz val="8"/>
      <name val="Arial"/>
      <family val="2"/>
    </font>
    <font>
      <b/>
      <u/>
      <sz val="12"/>
      <name val="Arial"/>
      <family val="2"/>
    </font>
    <font>
      <b/>
      <sz val="11"/>
      <name val="Calibri"/>
      <family val="2"/>
      <scheme val="minor"/>
    </font>
    <font>
      <b/>
      <sz val="11"/>
      <name val="Arial"/>
      <family val="2"/>
    </font>
    <font>
      <sz val="12"/>
      <color theme="0"/>
      <name val="Arial"/>
      <family val="2"/>
    </font>
  </fonts>
  <fills count="16">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theme="0"/>
        <bgColor indexed="64"/>
      </patternFill>
    </fill>
    <fill>
      <patternFill patternType="solid">
        <fgColor theme="2" tint="-9.9978637043366805E-2"/>
        <bgColor indexed="64"/>
      </patternFill>
    </fill>
    <fill>
      <patternFill patternType="solid">
        <fgColor theme="6" tint="0.79998168889431442"/>
        <bgColor indexed="64"/>
      </patternFill>
    </fill>
    <fill>
      <patternFill patternType="solid">
        <fgColor theme="1" tint="0.34998626667073579"/>
        <bgColor indexed="64"/>
      </patternFill>
    </fill>
    <fill>
      <patternFill patternType="solid">
        <fgColor rgb="FFCCFFCC"/>
        <bgColor indexed="64"/>
      </patternFill>
    </fill>
    <fill>
      <patternFill patternType="solid">
        <fgColor rgb="FFFFFF99"/>
        <bgColor indexed="64"/>
      </patternFill>
    </fill>
    <fill>
      <patternFill patternType="solid">
        <fgColor rgb="FF99CCFF"/>
        <bgColor indexed="64"/>
      </patternFill>
    </fill>
    <fill>
      <patternFill patternType="solid">
        <fgColor theme="1"/>
        <bgColor indexed="64"/>
      </patternFill>
    </fill>
    <fill>
      <patternFill patternType="solid">
        <fgColor theme="2"/>
        <bgColor indexed="64"/>
      </patternFill>
    </fill>
    <fill>
      <patternFill patternType="solid">
        <fgColor rgb="FFFF3300"/>
        <bgColor indexed="64"/>
      </patternFill>
    </fill>
    <fill>
      <patternFill patternType="solid">
        <fgColor theme="0" tint="-0.14999847407452621"/>
        <bgColor indexed="64"/>
      </patternFill>
    </fill>
    <fill>
      <patternFill patternType="solid">
        <fgColor rgb="FFFF0000"/>
        <bgColor indexed="64"/>
      </patternFill>
    </fill>
  </fills>
  <borders count="76">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theme="0"/>
      </bottom>
      <diagonal/>
    </border>
    <border>
      <left style="thin">
        <color theme="1"/>
      </left>
      <right style="thin">
        <color theme="1"/>
      </right>
      <top style="thin">
        <color theme="1"/>
      </top>
      <bottom style="thin">
        <color theme="1"/>
      </bottom>
      <diagonal/>
    </border>
    <border>
      <left style="medium">
        <color theme="1"/>
      </left>
      <right/>
      <top style="medium">
        <color theme="1"/>
      </top>
      <bottom/>
      <diagonal/>
    </border>
    <border>
      <left/>
      <right/>
      <top style="medium">
        <color theme="1"/>
      </top>
      <bottom/>
      <diagonal/>
    </border>
    <border>
      <left/>
      <right/>
      <top style="medium">
        <color theme="1"/>
      </top>
      <bottom style="thin">
        <color indexed="64"/>
      </bottom>
      <diagonal/>
    </border>
    <border>
      <left/>
      <right style="medium">
        <color theme="1"/>
      </right>
      <top style="medium">
        <color theme="1"/>
      </top>
      <bottom/>
      <diagonal/>
    </border>
    <border>
      <left style="medium">
        <color theme="1"/>
      </left>
      <right/>
      <top/>
      <bottom/>
      <diagonal/>
    </border>
    <border>
      <left/>
      <right style="medium">
        <color theme="1"/>
      </right>
      <top/>
      <bottom/>
      <diagonal/>
    </border>
    <border>
      <left style="medium">
        <color theme="1"/>
      </left>
      <right/>
      <top/>
      <bottom style="medium">
        <color theme="1"/>
      </bottom>
      <diagonal/>
    </border>
    <border>
      <left/>
      <right/>
      <top/>
      <bottom style="medium">
        <color theme="1"/>
      </bottom>
      <diagonal/>
    </border>
    <border>
      <left/>
      <right/>
      <top style="thin">
        <color indexed="64"/>
      </top>
      <bottom style="medium">
        <color theme="1"/>
      </bottom>
      <diagonal/>
    </border>
    <border>
      <left/>
      <right style="medium">
        <color theme="1"/>
      </right>
      <top/>
      <bottom style="medium">
        <color theme="1"/>
      </bottom>
      <diagonal/>
    </border>
    <border>
      <left style="thin">
        <color theme="1"/>
      </left>
      <right/>
      <top style="thin">
        <color theme="1"/>
      </top>
      <bottom style="thin">
        <color theme="1"/>
      </bottom>
      <diagonal/>
    </border>
    <border>
      <left style="thin">
        <color indexed="64"/>
      </left>
      <right style="thin">
        <color indexed="64"/>
      </right>
      <top/>
      <bottom/>
      <diagonal/>
    </border>
    <border>
      <left style="thin">
        <color theme="1"/>
      </left>
      <right style="thin">
        <color theme="1"/>
      </right>
      <top/>
      <bottom style="thin">
        <color theme="1"/>
      </bottom>
      <diagonal/>
    </border>
    <border>
      <left style="thin">
        <color theme="1"/>
      </left>
      <right/>
      <top/>
      <bottom style="thin">
        <color theme="1"/>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theme="1"/>
      </right>
      <top/>
      <bottom style="thin">
        <color theme="1"/>
      </bottom>
      <diagonal/>
    </border>
    <border>
      <left style="medium">
        <color indexed="64"/>
      </left>
      <right style="thin">
        <color theme="1"/>
      </right>
      <top style="thin">
        <color theme="1"/>
      </top>
      <bottom style="thin">
        <color theme="1"/>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style="medium">
        <color indexed="64"/>
      </left>
      <right/>
      <top style="thin">
        <color indexed="64"/>
      </top>
      <bottom style="thin">
        <color indexed="64"/>
      </bottom>
      <diagonal/>
    </border>
    <border>
      <left style="medium">
        <color indexed="64"/>
      </left>
      <right style="thin">
        <color theme="1"/>
      </right>
      <top style="thin">
        <color theme="1"/>
      </top>
      <bottom style="medium">
        <color indexed="64"/>
      </bottom>
      <diagonal/>
    </border>
    <border>
      <left style="thin">
        <color theme="1"/>
      </left>
      <right style="thin">
        <color theme="1"/>
      </right>
      <top style="thin">
        <color theme="1"/>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right style="thin">
        <color indexed="64"/>
      </right>
      <top/>
      <bottom style="medium">
        <color indexed="64"/>
      </bottom>
      <diagonal/>
    </border>
    <border>
      <left/>
      <right style="medium">
        <color indexed="64"/>
      </right>
      <top/>
      <bottom/>
      <diagonal/>
    </border>
    <border>
      <left/>
      <right style="thin">
        <color indexed="64"/>
      </right>
      <top style="thin">
        <color indexed="64"/>
      </top>
      <bottom style="medium">
        <color indexed="64"/>
      </bottom>
      <diagonal/>
    </border>
    <border>
      <left/>
      <right/>
      <top style="double">
        <color indexed="64"/>
      </top>
      <bottom style="medium">
        <color indexed="64"/>
      </bottom>
      <diagonal/>
    </border>
    <border>
      <left style="thin">
        <color indexed="64"/>
      </left>
      <right/>
      <top style="thin">
        <color indexed="64"/>
      </top>
      <bottom style="double">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medium">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s>
  <cellStyleXfs count="5">
    <xf numFmtId="0" fontId="0" fillId="0" borderId="0"/>
    <xf numFmtId="165" fontId="4" fillId="0" borderId="0" applyFont="0" applyFill="0" applyBorder="0" applyAlignment="0" applyProtection="0"/>
    <xf numFmtId="164" fontId="4" fillId="0" borderId="0" applyFont="0" applyFill="0" applyBorder="0" applyAlignment="0" applyProtection="0"/>
    <xf numFmtId="9" fontId="4" fillId="0" borderId="0" applyFont="0" applyFill="0" applyBorder="0" applyAlignment="0" applyProtection="0"/>
    <xf numFmtId="0" fontId="23" fillId="0" borderId="0" applyNumberFormat="0" applyFill="0" applyBorder="0" applyAlignment="0" applyProtection="0"/>
  </cellStyleXfs>
  <cellXfs count="574">
    <xf numFmtId="0" fontId="0" fillId="0" borderId="0" xfId="0"/>
    <xf numFmtId="0" fontId="9" fillId="0" borderId="0" xfId="0" applyFont="1"/>
    <xf numFmtId="0" fontId="9" fillId="0" borderId="0" xfId="0" applyFont="1" applyFill="1"/>
    <xf numFmtId="0" fontId="10" fillId="0" borderId="0" xfId="0" applyFont="1" applyFill="1" applyBorder="1"/>
    <xf numFmtId="0" fontId="9" fillId="0" borderId="0" xfId="0" applyFont="1" applyFill="1" applyAlignment="1">
      <alignment horizontal="centerContinuous"/>
    </xf>
    <xf numFmtId="0" fontId="9" fillId="0" borderId="0" xfId="0" applyFont="1" applyAlignment="1">
      <alignment horizontal="centerContinuous" vertical="center"/>
    </xf>
    <xf numFmtId="167" fontId="6" fillId="0" borderId="0" xfId="1" applyNumberFormat="1" applyFont="1" applyFill="1" applyBorder="1" applyAlignment="1">
      <alignment vertical="center"/>
    </xf>
    <xf numFmtId="0" fontId="3" fillId="0" borderId="0" xfId="0" applyFont="1" applyFill="1" applyBorder="1"/>
    <xf numFmtId="0" fontId="3" fillId="0" borderId="0" xfId="0" applyFont="1" applyFill="1" applyBorder="1" applyAlignment="1">
      <alignment vertical="center"/>
    </xf>
    <xf numFmtId="0" fontId="9" fillId="0" borderId="0" xfId="0" applyFont="1" applyAlignment="1">
      <alignment horizontal="centerContinuous"/>
    </xf>
    <xf numFmtId="166" fontId="2" fillId="0" borderId="15" xfId="2" applyNumberFormat="1" applyFont="1" applyFill="1" applyBorder="1" applyAlignment="1">
      <alignment horizontal="center" vertical="center" wrapText="1"/>
    </xf>
    <xf numFmtId="0" fontId="11" fillId="0" borderId="2" xfId="0" applyFont="1" applyFill="1" applyBorder="1" applyAlignment="1">
      <alignment horizontal="left" vertical="center"/>
    </xf>
    <xf numFmtId="0" fontId="6" fillId="0" borderId="2" xfId="0" applyFont="1" applyBorder="1" applyAlignment="1">
      <alignment vertical="center"/>
    </xf>
    <xf numFmtId="0" fontId="2" fillId="0" borderId="0" xfId="0" applyFont="1" applyFill="1" applyBorder="1"/>
    <xf numFmtId="166" fontId="2" fillId="0" borderId="14" xfId="2" applyNumberFormat="1" applyFont="1" applyFill="1" applyBorder="1" applyAlignment="1">
      <alignment horizontal="center" vertical="center"/>
    </xf>
    <xf numFmtId="167" fontId="3" fillId="0" borderId="2" xfId="1" applyNumberFormat="1" applyFont="1" applyBorder="1" applyAlignment="1">
      <alignment vertical="center"/>
    </xf>
    <xf numFmtId="0" fontId="0" fillId="0" borderId="0" xfId="0" applyAlignment="1">
      <alignment horizontal="center" vertical="center"/>
    </xf>
    <xf numFmtId="0" fontId="9" fillId="0" borderId="0" xfId="0" applyFont="1" applyAlignment="1">
      <alignment horizontal="center" vertical="center"/>
    </xf>
    <xf numFmtId="167" fontId="3" fillId="5" borderId="2" xfId="1" applyNumberFormat="1" applyFont="1" applyFill="1" applyBorder="1" applyAlignment="1">
      <alignment vertical="center"/>
    </xf>
    <xf numFmtId="0" fontId="11" fillId="6" borderId="8" xfId="0" applyFont="1" applyFill="1" applyBorder="1" applyAlignment="1">
      <alignment horizontal="center" vertical="center" wrapText="1"/>
    </xf>
    <xf numFmtId="0" fontId="11" fillId="5" borderId="2" xfId="0" applyFont="1" applyFill="1" applyBorder="1" applyAlignment="1">
      <alignment horizontal="left" vertical="center"/>
    </xf>
    <xf numFmtId="164" fontId="6" fillId="5" borderId="18" xfId="0" applyNumberFormat="1" applyFont="1" applyFill="1" applyBorder="1" applyAlignment="1">
      <alignment vertical="center"/>
    </xf>
    <xf numFmtId="0" fontId="3" fillId="0" borderId="11" xfId="0" applyFont="1" applyBorder="1" applyAlignment="1">
      <alignment vertical="center"/>
    </xf>
    <xf numFmtId="0" fontId="3" fillId="0" borderId="0" xfId="0" applyFont="1" applyFill="1"/>
    <xf numFmtId="0" fontId="1" fillId="0" borderId="0" xfId="0" applyFont="1" applyFill="1" applyBorder="1" applyAlignment="1">
      <alignment horizontal="centerContinuous"/>
    </xf>
    <xf numFmtId="0" fontId="2" fillId="0" borderId="0" xfId="0" applyFont="1" applyFill="1" applyBorder="1" applyAlignment="1">
      <alignment vertical="center" wrapText="1"/>
    </xf>
    <xf numFmtId="0" fontId="2" fillId="0" borderId="0" xfId="0" applyFont="1" applyFill="1" applyBorder="1" applyAlignment="1">
      <alignment vertical="center"/>
    </xf>
    <xf numFmtId="0" fontId="2" fillId="0" borderId="0" xfId="0" applyFont="1" applyFill="1" applyBorder="1" applyAlignment="1">
      <alignment horizontal="right"/>
    </xf>
    <xf numFmtId="0" fontId="1" fillId="0" borderId="4" xfId="0" applyFont="1" applyFill="1" applyBorder="1"/>
    <xf numFmtId="0" fontId="1" fillId="0" borderId="0" xfId="0" applyFont="1" applyFill="1" applyBorder="1"/>
    <xf numFmtId="0" fontId="3" fillId="0" borderId="9" xfId="0" applyFont="1" applyFill="1" applyBorder="1"/>
    <xf numFmtId="0" fontId="3" fillId="0" borderId="10" xfId="0" applyFont="1" applyFill="1" applyBorder="1"/>
    <xf numFmtId="0" fontId="17" fillId="0" borderId="0" xfId="0" applyFont="1" applyFill="1" applyAlignment="1">
      <alignment horizontal="left" vertical="center"/>
    </xf>
    <xf numFmtId="0" fontId="1" fillId="0" borderId="5" xfId="0" applyFont="1" applyFill="1" applyBorder="1"/>
    <xf numFmtId="0" fontId="1" fillId="0" borderId="7" xfId="0" applyFont="1" applyFill="1" applyBorder="1" applyAlignment="1">
      <alignment horizontal="centerContinuous"/>
    </xf>
    <xf numFmtId="0" fontId="1" fillId="0" borderId="7" xfId="0" applyFont="1" applyFill="1" applyBorder="1"/>
    <xf numFmtId="0" fontId="2" fillId="0" borderId="7" xfId="0" applyFont="1" applyFill="1" applyBorder="1" applyAlignment="1">
      <alignment vertical="center"/>
    </xf>
    <xf numFmtId="0" fontId="2" fillId="0" borderId="7" xfId="0" applyFont="1" applyFill="1" applyBorder="1" applyAlignment="1">
      <alignment vertical="center" wrapText="1"/>
    </xf>
    <xf numFmtId="0" fontId="0" fillId="0" borderId="0" xfId="0" applyFont="1" applyFill="1"/>
    <xf numFmtId="0" fontId="0" fillId="0" borderId="3" xfId="0" applyFont="1" applyFill="1" applyBorder="1"/>
    <xf numFmtId="0" fontId="0" fillId="0" borderId="4" xfId="0" applyFont="1" applyFill="1" applyBorder="1"/>
    <xf numFmtId="0" fontId="0" fillId="0" borderId="5" xfId="0" applyFont="1" applyFill="1" applyBorder="1"/>
    <xf numFmtId="0" fontId="0" fillId="0" borderId="0" xfId="0" applyFont="1" applyFill="1" applyBorder="1"/>
    <xf numFmtId="0" fontId="0" fillId="0" borderId="6" xfId="0" applyFont="1" applyFill="1" applyBorder="1"/>
    <xf numFmtId="0" fontId="0" fillId="0" borderId="0" xfId="0" applyFont="1" applyFill="1" applyBorder="1" applyAlignment="1">
      <alignment horizontal="centerContinuous"/>
    </xf>
    <xf numFmtId="0" fontId="0" fillId="0" borderId="7" xfId="0" applyFont="1" applyFill="1" applyBorder="1"/>
    <xf numFmtId="0" fontId="0" fillId="0" borderId="8" xfId="0" applyFont="1" applyFill="1" applyBorder="1"/>
    <xf numFmtId="0" fontId="0" fillId="0" borderId="9" xfId="0" applyFont="1" applyFill="1" applyBorder="1"/>
    <xf numFmtId="0" fontId="0" fillId="0" borderId="4" xfId="0" applyFont="1" applyFill="1" applyBorder="1" applyAlignment="1">
      <alignment vertical="center"/>
    </xf>
    <xf numFmtId="0" fontId="0" fillId="0" borderId="0" xfId="0" applyFont="1" applyFill="1" applyBorder="1" applyAlignment="1">
      <alignment vertical="center"/>
    </xf>
    <xf numFmtId="0" fontId="0" fillId="0" borderId="10" xfId="0" applyFont="1" applyFill="1" applyBorder="1"/>
    <xf numFmtId="0" fontId="0" fillId="0" borderId="9" xfId="0" applyFont="1" applyFill="1" applyBorder="1" applyAlignment="1">
      <alignment vertical="center"/>
    </xf>
    <xf numFmtId="0" fontId="0" fillId="0" borderId="0" xfId="0" applyFont="1" applyFill="1" applyBorder="1" applyAlignment="1">
      <alignment horizontal="center" vertical="center"/>
    </xf>
    <xf numFmtId="0" fontId="4" fillId="0" borderId="7" xfId="0" applyFont="1" applyFill="1" applyBorder="1"/>
    <xf numFmtId="0" fontId="0" fillId="0" borderId="0" xfId="0" applyFont="1" applyFill="1" applyAlignment="1">
      <alignment vertical="center"/>
    </xf>
    <xf numFmtId="0" fontId="8" fillId="0" borderId="12" xfId="0" applyFont="1" applyBorder="1" applyAlignment="1">
      <alignment vertical="center"/>
    </xf>
    <xf numFmtId="0" fontId="0" fillId="0" borderId="12" xfId="0" applyBorder="1" applyAlignment="1">
      <alignment horizontal="center" vertical="center"/>
    </xf>
    <xf numFmtId="0" fontId="0" fillId="0" borderId="12" xfId="0" applyBorder="1"/>
    <xf numFmtId="0" fontId="0" fillId="0" borderId="16" xfId="0" applyBorder="1"/>
    <xf numFmtId="167" fontId="6" fillId="2" borderId="1" xfId="1" applyNumberFormat="1" applyFont="1" applyFill="1" applyBorder="1" applyAlignment="1" applyProtection="1">
      <alignment vertical="center"/>
      <protection locked="0"/>
    </xf>
    <xf numFmtId="167" fontId="6" fillId="8" borderId="1" xfId="1" applyNumberFormat="1" applyFont="1" applyFill="1" applyBorder="1" applyAlignment="1" applyProtection="1">
      <alignment vertical="center"/>
      <protection locked="0"/>
    </xf>
    <xf numFmtId="165" fontId="6" fillId="8" borderId="1" xfId="1" applyNumberFormat="1" applyFont="1" applyFill="1" applyBorder="1" applyAlignment="1" applyProtection="1">
      <alignment vertical="center"/>
      <protection locked="0"/>
    </xf>
    <xf numFmtId="0" fontId="22" fillId="0" borderId="0" xfId="0" applyFont="1" applyFill="1" applyAlignment="1">
      <alignment horizontal="centerContinuous"/>
    </xf>
    <xf numFmtId="0" fontId="0" fillId="0" borderId="0" xfId="0" applyFont="1" applyAlignment="1">
      <alignment horizontal="centerContinuous"/>
    </xf>
    <xf numFmtId="0" fontId="0" fillId="0" borderId="0" xfId="0" applyFont="1" applyAlignment="1">
      <alignment horizontal="centerContinuous" vertical="center"/>
    </xf>
    <xf numFmtId="0" fontId="6" fillId="9" borderId="2" xfId="0" applyFont="1" applyFill="1" applyBorder="1" applyAlignment="1" applyProtection="1">
      <alignment vertical="center"/>
      <protection locked="0"/>
    </xf>
    <xf numFmtId="0" fontId="6" fillId="9" borderId="12" xfId="0" applyFont="1" applyFill="1" applyBorder="1" applyAlignment="1">
      <alignment vertical="center"/>
    </xf>
    <xf numFmtId="0" fontId="5" fillId="0" borderId="0" xfId="0" applyFont="1" applyFill="1" applyBorder="1" applyAlignment="1">
      <alignment horizontal="center"/>
    </xf>
    <xf numFmtId="0" fontId="2" fillId="0" borderId="0" xfId="0" applyFont="1" applyFill="1" applyBorder="1" applyAlignment="1">
      <alignment vertical="center" wrapText="1"/>
    </xf>
    <xf numFmtId="0" fontId="0" fillId="0" borderId="30" xfId="0" applyBorder="1"/>
    <xf numFmtId="164" fontId="6" fillId="5" borderId="37" xfId="0" applyNumberFormat="1" applyFont="1" applyFill="1" applyBorder="1" applyAlignment="1">
      <alignment vertical="center"/>
    </xf>
    <xf numFmtId="0" fontId="0" fillId="0" borderId="40" xfId="0" applyBorder="1"/>
    <xf numFmtId="0" fontId="2" fillId="0" borderId="29" xfId="0" applyFont="1" applyFill="1" applyBorder="1" applyAlignment="1">
      <alignment horizontal="center" vertical="center" wrapText="1"/>
    </xf>
    <xf numFmtId="0" fontId="5" fillId="0" borderId="0" xfId="0" applyFont="1"/>
    <xf numFmtId="0" fontId="0" fillId="0" borderId="0" xfId="0" applyAlignment="1">
      <alignment vertical="center"/>
    </xf>
    <xf numFmtId="0" fontId="2" fillId="0" borderId="0" xfId="0" applyFont="1" applyFill="1" applyBorder="1" applyAlignment="1">
      <alignment vertical="center" wrapText="1"/>
    </xf>
    <xf numFmtId="0" fontId="1" fillId="0" borderId="0" xfId="0" applyFont="1" applyFill="1" applyBorder="1" applyAlignment="1">
      <alignment horizontal="left"/>
    </xf>
    <xf numFmtId="0" fontId="0" fillId="0" borderId="3" xfId="0" applyBorder="1"/>
    <xf numFmtId="0" fontId="0" fillId="0" borderId="4" xfId="0" applyBorder="1"/>
    <xf numFmtId="0" fontId="0" fillId="0" borderId="5" xfId="0" applyBorder="1"/>
    <xf numFmtId="0" fontId="0" fillId="0" borderId="6" xfId="0" applyBorder="1"/>
    <xf numFmtId="0" fontId="0" fillId="0" borderId="0"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0" xfId="0" applyFont="1" applyBorder="1"/>
    <xf numFmtId="0" fontId="3" fillId="0" borderId="0" xfId="0" applyFont="1" applyBorder="1"/>
    <xf numFmtId="167" fontId="6" fillId="9" borderId="1" xfId="1" applyNumberFormat="1" applyFont="1" applyFill="1" applyBorder="1" applyAlignment="1" applyProtection="1">
      <alignment vertical="center"/>
      <protection locked="0"/>
    </xf>
    <xf numFmtId="0" fontId="19" fillId="0" borderId="14" xfId="0" applyFont="1" applyFill="1" applyBorder="1" applyAlignment="1">
      <alignment vertical="center"/>
    </xf>
    <xf numFmtId="0" fontId="3" fillId="0" borderId="30" xfId="0" applyFont="1" applyFill="1" applyBorder="1"/>
    <xf numFmtId="0" fontId="6" fillId="9" borderId="15" xfId="0" applyFont="1" applyFill="1" applyBorder="1" applyAlignment="1" applyProtection="1">
      <alignment vertical="center"/>
      <protection locked="0"/>
    </xf>
    <xf numFmtId="0" fontId="2" fillId="0" borderId="14" xfId="0" applyFont="1" applyFill="1" applyBorder="1" applyAlignment="1">
      <alignment vertical="center"/>
    </xf>
    <xf numFmtId="0" fontId="2" fillId="0" borderId="15" xfId="0" applyFont="1" applyFill="1" applyBorder="1" applyAlignment="1">
      <alignment vertical="center"/>
    </xf>
    <xf numFmtId="167" fontId="6" fillId="8" borderId="1" xfId="1" applyNumberFormat="1" applyFont="1" applyFill="1" applyBorder="1" applyAlignment="1">
      <alignment vertical="center"/>
    </xf>
    <xf numFmtId="0" fontId="11" fillId="0" borderId="0" xfId="0" applyFont="1" applyFill="1" applyBorder="1" applyAlignment="1">
      <alignment vertical="center"/>
    </xf>
    <xf numFmtId="0" fontId="6" fillId="9" borderId="33" xfId="0" applyFont="1" applyFill="1" applyBorder="1" applyAlignment="1" applyProtection="1">
      <alignment vertical="center"/>
      <protection locked="0"/>
    </xf>
    <xf numFmtId="0" fontId="6" fillId="9" borderId="34" xfId="0" applyFont="1" applyFill="1" applyBorder="1" applyAlignment="1">
      <alignment vertical="center"/>
    </xf>
    <xf numFmtId="0" fontId="6" fillId="9" borderId="40" xfId="0" applyFont="1" applyFill="1" applyBorder="1" applyAlignment="1" applyProtection="1">
      <alignment vertical="center"/>
      <protection locked="0"/>
    </xf>
    <xf numFmtId="0" fontId="6" fillId="9" borderId="48" xfId="0" applyFont="1" applyFill="1" applyBorder="1" applyAlignment="1" applyProtection="1">
      <alignment vertical="center"/>
      <protection locked="0"/>
    </xf>
    <xf numFmtId="0" fontId="6" fillId="9" borderId="49" xfId="0" applyFont="1" applyFill="1" applyBorder="1" applyAlignment="1">
      <alignment vertical="center"/>
    </xf>
    <xf numFmtId="166" fontId="2" fillId="0" borderId="0" xfId="2" applyNumberFormat="1" applyFont="1" applyFill="1" applyBorder="1" applyAlignment="1">
      <alignment vertical="center"/>
    </xf>
    <xf numFmtId="0" fontId="3" fillId="0" borderId="0" xfId="0" applyFont="1"/>
    <xf numFmtId="0" fontId="0" fillId="0" borderId="0" xfId="0" applyAlignment="1">
      <alignment horizontal="left" vertical="center"/>
    </xf>
    <xf numFmtId="0" fontId="6" fillId="8" borderId="43" xfId="0" applyFont="1" applyFill="1" applyBorder="1" applyAlignment="1">
      <alignment horizontal="left" vertical="center"/>
    </xf>
    <xf numFmtId="0" fontId="26" fillId="8" borderId="45" xfId="0" applyFont="1" applyFill="1" applyBorder="1"/>
    <xf numFmtId="0" fontId="27" fillId="0" borderId="0" xfId="0" applyFont="1"/>
    <xf numFmtId="0" fontId="6" fillId="4" borderId="43" xfId="0" applyFont="1" applyFill="1" applyBorder="1" applyAlignment="1">
      <alignment horizontal="left" vertical="center"/>
    </xf>
    <xf numFmtId="0" fontId="26" fillId="4" borderId="45" xfId="0" applyFont="1" applyFill="1" applyBorder="1"/>
    <xf numFmtId="0" fontId="0" fillId="0" borderId="0" xfId="0" applyAlignment="1">
      <alignment horizontal="right"/>
    </xf>
    <xf numFmtId="0" fontId="2" fillId="0" borderId="16" xfId="0" applyFont="1" applyFill="1" applyBorder="1" applyAlignment="1">
      <alignment vertical="center"/>
    </xf>
    <xf numFmtId="0" fontId="11" fillId="0" borderId="16" xfId="0" applyFont="1" applyFill="1" applyBorder="1" applyAlignment="1">
      <alignment vertical="center"/>
    </xf>
    <xf numFmtId="0" fontId="1" fillId="0" borderId="0" xfId="0" applyFont="1" applyFill="1" applyBorder="1" applyAlignment="1">
      <alignment horizontal="left" vertical="center"/>
    </xf>
    <xf numFmtId="0" fontId="6" fillId="9" borderId="2" xfId="0" applyFont="1" applyFill="1" applyBorder="1" applyAlignment="1">
      <alignment horizontal="center"/>
    </xf>
    <xf numFmtId="0" fontId="6" fillId="9" borderId="50" xfId="0" applyFont="1" applyFill="1" applyBorder="1" applyAlignment="1">
      <alignment horizontal="center"/>
    </xf>
    <xf numFmtId="0" fontId="0" fillId="0" borderId="6" xfId="0" applyBorder="1" applyAlignment="1">
      <alignment vertical="center"/>
    </xf>
    <xf numFmtId="0" fontId="3" fillId="0" borderId="0" xfId="0" applyFont="1" applyBorder="1" applyAlignment="1">
      <alignment vertical="center"/>
    </xf>
    <xf numFmtId="0" fontId="0" fillId="0" borderId="7" xfId="0" applyBorder="1" applyAlignment="1">
      <alignment vertical="center"/>
    </xf>
    <xf numFmtId="0" fontId="6" fillId="0" borderId="0" xfId="0" applyFont="1" applyBorder="1"/>
    <xf numFmtId="9" fontId="0" fillId="0" borderId="7" xfId="0" applyNumberFormat="1" applyBorder="1"/>
    <xf numFmtId="0" fontId="5" fillId="0" borderId="6" xfId="0" applyFont="1" applyBorder="1"/>
    <xf numFmtId="9" fontId="5" fillId="0" borderId="7" xfId="0" applyNumberFormat="1" applyFont="1" applyBorder="1"/>
    <xf numFmtId="166" fontId="3" fillId="0" borderId="0" xfId="2" applyNumberFormat="1" applyFont="1" applyBorder="1"/>
    <xf numFmtId="0" fontId="5" fillId="0" borderId="7" xfId="0" applyFont="1" applyBorder="1"/>
    <xf numFmtId="0" fontId="3" fillId="4" borderId="0" xfId="0" applyFont="1" applyFill="1" applyBorder="1"/>
    <xf numFmtId="0" fontId="0" fillId="0" borderId="6" xfId="0" applyBorder="1" applyAlignment="1">
      <alignment horizontal="left" vertical="center"/>
    </xf>
    <xf numFmtId="0" fontId="0" fillId="0" borderId="7" xfId="0" applyBorder="1" applyAlignment="1">
      <alignment horizontal="left" vertical="center"/>
    </xf>
    <xf numFmtId="0" fontId="26" fillId="0" borderId="0" xfId="0" applyFont="1" applyBorder="1"/>
    <xf numFmtId="0" fontId="26" fillId="4" borderId="0" xfId="0" applyFont="1" applyFill="1" applyBorder="1"/>
    <xf numFmtId="0" fontId="6" fillId="4" borderId="0" xfId="0" applyFont="1" applyFill="1" applyBorder="1"/>
    <xf numFmtId="0" fontId="6" fillId="5" borderId="43" xfId="0" applyFont="1" applyFill="1" applyBorder="1" applyAlignment="1">
      <alignment horizontal="left" vertical="center"/>
    </xf>
    <xf numFmtId="0" fontId="26" fillId="5" borderId="45" xfId="0" applyFont="1" applyFill="1" applyBorder="1"/>
    <xf numFmtId="0" fontId="0" fillId="0" borderId="0" xfId="0" applyBorder="1" applyAlignment="1">
      <alignment vertical="center"/>
    </xf>
    <xf numFmtId="167" fontId="6" fillId="8" borderId="2" xfId="1" applyNumberFormat="1" applyFont="1" applyFill="1" applyBorder="1" applyAlignment="1">
      <alignment vertical="center"/>
    </xf>
    <xf numFmtId="0" fontId="13" fillId="0" borderId="0" xfId="0" applyFont="1" applyFill="1" applyBorder="1" applyAlignment="1">
      <alignment horizontal="left"/>
    </xf>
    <xf numFmtId="0" fontId="22" fillId="0" borderId="0" xfId="0" applyFont="1" applyFill="1" applyAlignment="1">
      <alignment horizontal="left"/>
    </xf>
    <xf numFmtId="0" fontId="9" fillId="0" borderId="0" xfId="0" applyFont="1" applyFill="1" applyAlignment="1">
      <alignment horizontal="left"/>
    </xf>
    <xf numFmtId="0" fontId="6" fillId="8" borderId="43" xfId="0" applyFont="1" applyFill="1" applyBorder="1" applyAlignment="1" applyProtection="1">
      <alignment vertical="center"/>
      <protection locked="0"/>
    </xf>
    <xf numFmtId="0" fontId="6" fillId="8" borderId="44" xfId="0" applyFont="1" applyFill="1" applyBorder="1" applyAlignment="1">
      <alignment vertical="center"/>
    </xf>
    <xf numFmtId="0" fontId="0" fillId="8" borderId="3" xfId="0" applyFill="1" applyBorder="1"/>
    <xf numFmtId="0" fontId="0" fillId="8" borderId="8" xfId="0" applyFill="1" applyBorder="1"/>
    <xf numFmtId="0" fontId="0" fillId="8" borderId="4" xfId="0" applyFill="1" applyBorder="1"/>
    <xf numFmtId="0" fontId="0" fillId="8" borderId="5" xfId="0" applyFill="1" applyBorder="1"/>
    <xf numFmtId="0" fontId="0" fillId="8" borderId="10" xfId="0" applyFill="1" applyBorder="1"/>
    <xf numFmtId="0" fontId="0" fillId="8" borderId="6" xfId="0" applyFill="1" applyBorder="1" applyAlignment="1">
      <alignment vertical="center"/>
    </xf>
    <xf numFmtId="0" fontId="0" fillId="8" borderId="7" xfId="0" applyFill="1" applyBorder="1" applyAlignment="1">
      <alignment vertical="center"/>
    </xf>
    <xf numFmtId="9" fontId="6" fillId="4" borderId="0" xfId="3" applyFont="1" applyFill="1" applyBorder="1" applyAlignment="1" applyProtection="1">
      <alignment horizontal="center" vertical="center"/>
      <protection locked="0"/>
    </xf>
    <xf numFmtId="0" fontId="28" fillId="0" borderId="0" xfId="0" applyFont="1"/>
    <xf numFmtId="0" fontId="29" fillId="0" borderId="0" xfId="0" applyFont="1" applyAlignment="1">
      <alignment vertical="center"/>
    </xf>
    <xf numFmtId="0" fontId="30" fillId="0" borderId="0" xfId="4" applyFont="1" applyAlignment="1" applyProtection="1">
      <alignment vertical="center"/>
    </xf>
    <xf numFmtId="0" fontId="15" fillId="0" borderId="0" xfId="0" applyFont="1" applyAlignment="1">
      <alignment vertical="center" wrapText="1"/>
    </xf>
    <xf numFmtId="0" fontId="31" fillId="0" borderId="0" xfId="0" applyFont="1" applyAlignment="1">
      <alignment horizontal="left" vertical="center" readingOrder="1"/>
    </xf>
    <xf numFmtId="0" fontId="3" fillId="0" borderId="0" xfId="0" applyFont="1" applyAlignment="1">
      <alignment horizontal="left" vertical="center" indent="2" readingOrder="1"/>
    </xf>
    <xf numFmtId="0" fontId="34" fillId="0" borderId="0" xfId="0" applyFont="1"/>
    <xf numFmtId="0" fontId="32" fillId="0" borderId="0" xfId="0" applyFont="1" applyAlignment="1">
      <alignment horizontal="left" vertical="center" readingOrder="1"/>
    </xf>
    <xf numFmtId="0" fontId="6" fillId="0" borderId="0" xfId="0" applyFont="1" applyAlignment="1">
      <alignment horizontal="left" vertical="center" readingOrder="1"/>
    </xf>
    <xf numFmtId="0" fontId="5" fillId="0" borderId="0" xfId="0" applyFont="1" applyAlignment="1">
      <alignment horizontal="left" vertical="top"/>
    </xf>
    <xf numFmtId="0" fontId="33" fillId="0" borderId="0" xfId="0" applyFont="1" applyAlignment="1">
      <alignment horizontal="left" vertical="center" readingOrder="1"/>
    </xf>
    <xf numFmtId="0" fontId="35" fillId="0" borderId="0" xfId="0" applyFont="1" applyAlignment="1">
      <alignment vertical="center"/>
    </xf>
    <xf numFmtId="0" fontId="35" fillId="0" borderId="0" xfId="0" applyFont="1" applyAlignment="1">
      <alignment vertical="center" wrapText="1"/>
    </xf>
    <xf numFmtId="0" fontId="2" fillId="0" borderId="12" xfId="0" applyFont="1" applyFill="1" applyBorder="1" applyAlignment="1">
      <alignment vertical="center"/>
    </xf>
    <xf numFmtId="0" fontId="11" fillId="0" borderId="12" xfId="0" applyFont="1" applyFill="1" applyBorder="1" applyAlignment="1">
      <alignment vertical="center"/>
    </xf>
    <xf numFmtId="0" fontId="3" fillId="0" borderId="16" xfId="0" applyFont="1" applyBorder="1" applyAlignment="1">
      <alignment vertical="center"/>
    </xf>
    <xf numFmtId="167" fontId="6" fillId="10" borderId="1" xfId="1" applyNumberFormat="1" applyFont="1" applyFill="1" applyBorder="1"/>
    <xf numFmtId="167" fontId="6" fillId="5" borderId="1" xfId="1" applyNumberFormat="1" applyFont="1" applyFill="1" applyBorder="1" applyAlignment="1" applyProtection="1">
      <alignment vertical="center"/>
      <protection locked="0"/>
    </xf>
    <xf numFmtId="167" fontId="14" fillId="7" borderId="1" xfId="1" applyNumberFormat="1" applyFont="1" applyFill="1" applyBorder="1" applyAlignment="1">
      <alignment horizontal="center" vertical="center"/>
    </xf>
    <xf numFmtId="0" fontId="24" fillId="8" borderId="0" xfId="0" applyFont="1" applyFill="1" applyAlignment="1">
      <alignment vertical="center"/>
    </xf>
    <xf numFmtId="0" fontId="8" fillId="8" borderId="0" xfId="0" applyFont="1" applyFill="1" applyAlignment="1">
      <alignment vertical="center"/>
    </xf>
    <xf numFmtId="168" fontId="24" fillId="8" borderId="0" xfId="0" applyNumberFormat="1" applyFont="1" applyFill="1" applyAlignment="1">
      <alignment horizontal="left" vertical="center"/>
    </xf>
    <xf numFmtId="0" fontId="9" fillId="0" borderId="0" xfId="0" applyFont="1" applyAlignment="1">
      <alignment vertical="center"/>
    </xf>
    <xf numFmtId="0" fontId="13" fillId="0" borderId="0" xfId="0" applyFont="1" applyFill="1" applyBorder="1" applyAlignment="1">
      <alignment horizontal="left" vertical="center"/>
    </xf>
    <xf numFmtId="0" fontId="13" fillId="0" borderId="0" xfId="0" applyFont="1" applyFill="1" applyBorder="1" applyAlignment="1">
      <alignment horizontal="center" vertical="center"/>
    </xf>
    <xf numFmtId="0" fontId="11" fillId="0" borderId="0" xfId="0" applyFont="1" applyFill="1" applyBorder="1" applyAlignment="1">
      <alignment vertical="center" wrapText="1"/>
    </xf>
    <xf numFmtId="0" fontId="14" fillId="11" borderId="11" xfId="0" applyFont="1" applyFill="1" applyBorder="1" applyAlignment="1">
      <alignment horizontal="centerContinuous" vertical="center"/>
    </xf>
    <xf numFmtId="0" fontId="14" fillId="11" borderId="16" xfId="0" applyFont="1" applyFill="1" applyBorder="1" applyAlignment="1">
      <alignment horizontal="centerContinuous" vertical="center"/>
    </xf>
    <xf numFmtId="0" fontId="3" fillId="0" borderId="1" xfId="0" applyFont="1" applyBorder="1"/>
    <xf numFmtId="167" fontId="14" fillId="13" borderId="1" xfId="1" applyNumberFormat="1" applyFont="1" applyFill="1" applyBorder="1"/>
    <xf numFmtId="0" fontId="0" fillId="12" borderId="11" xfId="0" applyFill="1" applyBorder="1"/>
    <xf numFmtId="167" fontId="36" fillId="12" borderId="12" xfId="1" applyNumberFormat="1" applyFont="1" applyFill="1" applyBorder="1" applyAlignment="1" applyProtection="1">
      <alignment vertical="center"/>
      <protection locked="0"/>
    </xf>
    <xf numFmtId="0" fontId="0" fillId="12" borderId="12" xfId="0" applyFill="1" applyBorder="1"/>
    <xf numFmtId="0" fontId="0" fillId="12" borderId="16" xfId="0" applyFill="1" applyBorder="1"/>
    <xf numFmtId="0" fontId="0" fillId="12" borderId="11" xfId="0" applyFont="1" applyFill="1" applyBorder="1" applyAlignment="1">
      <alignment vertical="center"/>
    </xf>
    <xf numFmtId="0" fontId="36" fillId="12" borderId="12" xfId="0" applyFont="1" applyFill="1" applyBorder="1" applyAlignment="1">
      <alignment horizontal="left" vertical="center"/>
    </xf>
    <xf numFmtId="0" fontId="0" fillId="12" borderId="12" xfId="0" applyFont="1" applyFill="1" applyBorder="1" applyAlignment="1">
      <alignment vertical="center"/>
    </xf>
    <xf numFmtId="0" fontId="0" fillId="12" borderId="16" xfId="0" applyFont="1" applyFill="1" applyBorder="1" applyAlignment="1">
      <alignment vertical="center"/>
    </xf>
    <xf numFmtId="0" fontId="0" fillId="12" borderId="11" xfId="0" applyFont="1" applyFill="1" applyBorder="1"/>
    <xf numFmtId="0" fontId="26" fillId="12" borderId="12" xfId="0" applyFont="1" applyFill="1" applyBorder="1"/>
    <xf numFmtId="0" fontId="0" fillId="12" borderId="16" xfId="0" applyFont="1" applyFill="1" applyBorder="1"/>
    <xf numFmtId="0" fontId="22" fillId="12" borderId="12" xfId="0" applyFont="1" applyFill="1" applyBorder="1" applyAlignment="1">
      <alignment horizontal="left"/>
    </xf>
    <xf numFmtId="0" fontId="0" fillId="12" borderId="12" xfId="0" applyFont="1" applyFill="1" applyBorder="1"/>
    <xf numFmtId="0" fontId="5" fillId="0" borderId="6" xfId="0" applyFont="1" applyBorder="1" applyAlignment="1">
      <alignment vertical="center"/>
    </xf>
    <xf numFmtId="0" fontId="6" fillId="0" borderId="0" xfId="0" applyFont="1" applyBorder="1" applyAlignment="1">
      <alignment vertical="center"/>
    </xf>
    <xf numFmtId="10" fontId="3" fillId="0" borderId="0" xfId="3" applyNumberFormat="1" applyFont="1" applyBorder="1" applyAlignment="1">
      <alignment horizontal="right" vertical="center"/>
    </xf>
    <xf numFmtId="0" fontId="5" fillId="0" borderId="7" xfId="0" applyFont="1" applyBorder="1" applyAlignment="1">
      <alignment vertical="center"/>
    </xf>
    <xf numFmtId="0" fontId="5" fillId="0" borderId="0" xfId="0" applyFont="1" applyAlignment="1">
      <alignment vertical="center"/>
    </xf>
    <xf numFmtId="0" fontId="0" fillId="0" borderId="6" xfId="0" applyBorder="1" applyAlignment="1">
      <alignment horizontal="right" vertical="center"/>
    </xf>
    <xf numFmtId="0" fontId="6" fillId="0" borderId="0" xfId="0" applyFont="1" applyBorder="1" applyAlignment="1">
      <alignment horizontal="right" vertical="center"/>
    </xf>
    <xf numFmtId="0" fontId="0" fillId="0" borderId="7" xfId="0" applyBorder="1" applyAlignment="1">
      <alignment horizontal="right" vertical="center"/>
    </xf>
    <xf numFmtId="0" fontId="0" fillId="0" borderId="0" xfId="0" applyAlignment="1">
      <alignment horizontal="right" vertical="center"/>
    </xf>
    <xf numFmtId="0" fontId="6" fillId="0" borderId="2" xfId="0" applyFont="1" applyBorder="1" applyAlignment="1">
      <alignment horizontal="center" vertical="center" wrapText="1"/>
    </xf>
    <xf numFmtId="0" fontId="0" fillId="4" borderId="7" xfId="0" applyFill="1" applyBorder="1"/>
    <xf numFmtId="0" fontId="0" fillId="4" borderId="7" xfId="0" applyFont="1" applyFill="1" applyBorder="1"/>
    <xf numFmtId="164" fontId="11" fillId="4" borderId="2" xfId="2" applyFont="1" applyFill="1" applyBorder="1" applyAlignment="1">
      <alignment horizontal="center" vertical="center" wrapText="1"/>
    </xf>
    <xf numFmtId="0" fontId="5" fillId="0" borderId="14" xfId="0" applyFont="1" applyFill="1" applyBorder="1" applyAlignment="1">
      <alignment horizontal="center"/>
    </xf>
    <xf numFmtId="0" fontId="5" fillId="0" borderId="15" xfId="0" applyFont="1" applyFill="1" applyBorder="1" applyAlignment="1">
      <alignment horizontal="center"/>
    </xf>
    <xf numFmtId="0" fontId="9" fillId="12" borderId="11" xfId="0" applyFont="1" applyFill="1" applyBorder="1"/>
    <xf numFmtId="0" fontId="22" fillId="12" borderId="12" xfId="0" applyFont="1" applyFill="1" applyBorder="1" applyAlignment="1">
      <alignment horizontal="centerContinuous"/>
    </xf>
    <xf numFmtId="0" fontId="0" fillId="12" borderId="12" xfId="0" applyFont="1" applyFill="1" applyBorder="1" applyAlignment="1">
      <alignment horizontal="centerContinuous"/>
    </xf>
    <xf numFmtId="0" fontId="0" fillId="12" borderId="12" xfId="0" applyFont="1" applyFill="1" applyBorder="1" applyAlignment="1">
      <alignment horizontal="centerContinuous" vertical="center"/>
    </xf>
    <xf numFmtId="0" fontId="24" fillId="8" borderId="0" xfId="0" applyFont="1" applyFill="1"/>
    <xf numFmtId="0" fontId="15" fillId="0" borderId="0" xfId="0" applyFont="1"/>
    <xf numFmtId="0" fontId="24" fillId="0" borderId="0" xfId="0" applyFont="1"/>
    <xf numFmtId="0" fontId="24" fillId="8" borderId="0" xfId="0" applyFont="1" applyFill="1" applyAlignment="1">
      <alignment horizontal="center" vertical="center"/>
    </xf>
    <xf numFmtId="0" fontId="6" fillId="10" borderId="43" xfId="0" applyFont="1" applyFill="1" applyBorder="1" applyAlignment="1">
      <alignment horizontal="left" vertical="center"/>
    </xf>
    <xf numFmtId="0" fontId="26" fillId="10" borderId="45" xfId="0" applyFont="1" applyFill="1" applyBorder="1"/>
    <xf numFmtId="0" fontId="15" fillId="4" borderId="11" xfId="0" applyFont="1" applyFill="1" applyBorder="1" applyAlignment="1">
      <alignment vertical="center"/>
    </xf>
    <xf numFmtId="0" fontId="15" fillId="4" borderId="16" xfId="0" applyFont="1" applyFill="1" applyBorder="1" applyAlignment="1">
      <alignment vertical="center"/>
    </xf>
    <xf numFmtId="0" fontId="15" fillId="8" borderId="0" xfId="0" applyFont="1" applyFill="1" applyBorder="1" applyAlignment="1">
      <alignment vertical="center"/>
    </xf>
    <xf numFmtId="0" fontId="15" fillId="4" borderId="3" xfId="0" applyFont="1" applyFill="1" applyBorder="1" applyAlignment="1">
      <alignment vertical="center"/>
    </xf>
    <xf numFmtId="0" fontId="15" fillId="4" borderId="5" xfId="0" applyFont="1" applyFill="1" applyBorder="1" applyAlignment="1">
      <alignment vertical="center"/>
    </xf>
    <xf numFmtId="0" fontId="15" fillId="8" borderId="9" xfId="0" applyFont="1" applyFill="1" applyBorder="1"/>
    <xf numFmtId="0" fontId="25" fillId="0" borderId="6"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5" fillId="0" borderId="7" xfId="0" applyFont="1" applyFill="1" applyBorder="1" applyAlignment="1">
      <alignment horizontal="center" vertical="center" wrapText="1"/>
    </xf>
    <xf numFmtId="0" fontId="36" fillId="0" borderId="0" xfId="0" applyFont="1" applyFill="1" applyBorder="1" applyAlignment="1">
      <alignment horizontal="left" vertical="center"/>
    </xf>
    <xf numFmtId="0" fontId="26" fillId="0" borderId="0" xfId="0" applyFont="1" applyFill="1" applyBorder="1"/>
    <xf numFmtId="169" fontId="3" fillId="0" borderId="0" xfId="0" applyNumberFormat="1" applyFont="1" applyFill="1" applyBorder="1" applyAlignment="1">
      <alignment vertical="center"/>
    </xf>
    <xf numFmtId="0" fontId="0" fillId="0" borderId="0" xfId="0" applyFill="1" applyBorder="1"/>
    <xf numFmtId="167" fontId="36" fillId="0" borderId="0" xfId="1" applyNumberFormat="1" applyFont="1" applyFill="1" applyBorder="1" applyAlignment="1" applyProtection="1">
      <alignment vertical="center"/>
      <protection locked="0"/>
    </xf>
    <xf numFmtId="169" fontId="6" fillId="0" borderId="0" xfId="0" applyNumberFormat="1" applyFont="1" applyFill="1" applyBorder="1" applyAlignment="1">
      <alignment vertical="center"/>
    </xf>
    <xf numFmtId="0" fontId="40" fillId="0" borderId="0" xfId="0" applyFont="1" applyFill="1" applyBorder="1" applyAlignment="1">
      <alignment vertical="center"/>
    </xf>
    <xf numFmtId="0" fontId="40" fillId="0" borderId="0" xfId="0" applyFont="1" applyFill="1" applyBorder="1" applyAlignment="1">
      <alignment vertical="center" wrapText="1"/>
    </xf>
    <xf numFmtId="0" fontId="40" fillId="0" borderId="0" xfId="0" applyFont="1" applyFill="1" applyBorder="1" applyAlignment="1">
      <alignment wrapText="1"/>
    </xf>
    <xf numFmtId="0" fontId="40" fillId="0" borderId="0" xfId="0" applyFont="1" applyFill="1" applyBorder="1"/>
    <xf numFmtId="164" fontId="11" fillId="4" borderId="11" xfId="2" applyFont="1" applyFill="1" applyBorder="1" applyAlignment="1">
      <alignment horizontal="left" vertical="center"/>
    </xf>
    <xf numFmtId="0" fontId="0" fillId="0" borderId="0" xfId="0" applyFill="1"/>
    <xf numFmtId="0" fontId="22" fillId="0" borderId="0" xfId="0" applyFont="1" applyFill="1" applyBorder="1" applyAlignment="1">
      <alignment horizontal="left"/>
    </xf>
    <xf numFmtId="0" fontId="6" fillId="8" borderId="1" xfId="0" applyFont="1" applyFill="1" applyBorder="1" applyAlignment="1">
      <alignment horizontal="left" vertical="center"/>
    </xf>
    <xf numFmtId="0" fontId="38" fillId="0" borderId="0" xfId="0" applyFont="1" applyFill="1" applyBorder="1" applyAlignment="1">
      <alignment vertical="center" wrapText="1"/>
    </xf>
    <xf numFmtId="0" fontId="5" fillId="8" borderId="14" xfId="0" applyFont="1" applyFill="1" applyBorder="1" applyAlignment="1">
      <alignment horizontal="center"/>
    </xf>
    <xf numFmtId="0" fontId="5" fillId="8" borderId="15" xfId="0" applyFont="1" applyFill="1" applyBorder="1" applyAlignment="1">
      <alignment horizontal="center"/>
    </xf>
    <xf numFmtId="0" fontId="5" fillId="0" borderId="30" xfId="0" applyFont="1" applyFill="1" applyBorder="1" applyAlignment="1">
      <alignment horizontal="center"/>
    </xf>
    <xf numFmtId="0" fontId="5" fillId="8" borderId="30" xfId="0" applyFont="1" applyFill="1" applyBorder="1" applyAlignment="1">
      <alignment horizontal="center"/>
    </xf>
    <xf numFmtId="0" fontId="43" fillId="0" borderId="0" xfId="0" applyFont="1" applyFill="1" applyBorder="1" applyAlignment="1">
      <alignment horizontal="centerContinuous"/>
    </xf>
    <xf numFmtId="0" fontId="44" fillId="0" borderId="0" xfId="0" applyFont="1" applyAlignment="1">
      <alignment horizontal="center" vertical="center"/>
    </xf>
    <xf numFmtId="164" fontId="11" fillId="4" borderId="16" xfId="2" applyFont="1" applyFill="1" applyBorder="1" applyAlignment="1">
      <alignment horizontal="left" vertical="center"/>
    </xf>
    <xf numFmtId="0" fontId="6" fillId="0" borderId="11" xfId="0" applyFont="1" applyBorder="1" applyAlignment="1">
      <alignment vertical="center"/>
    </xf>
    <xf numFmtId="164" fontId="11" fillId="8" borderId="2" xfId="2" applyFont="1" applyFill="1" applyBorder="1" applyAlignment="1">
      <alignment horizontal="center" vertical="center"/>
    </xf>
    <xf numFmtId="0" fontId="5" fillId="10" borderId="11" xfId="0" applyFont="1" applyFill="1" applyBorder="1" applyAlignment="1">
      <alignment horizontal="centerContinuous" vertical="center"/>
    </xf>
    <xf numFmtId="0" fontId="5" fillId="10" borderId="16" xfId="0" applyFont="1" applyFill="1" applyBorder="1" applyAlignment="1">
      <alignment horizontal="centerContinuous" vertical="center"/>
    </xf>
    <xf numFmtId="0" fontId="5" fillId="10" borderId="33" xfId="0" applyFont="1" applyFill="1" applyBorder="1" applyAlignment="1">
      <alignment horizontal="centerContinuous" vertical="center"/>
    </xf>
    <xf numFmtId="0" fontId="0" fillId="10" borderId="34" xfId="0" applyFill="1" applyBorder="1" applyAlignment="1">
      <alignment horizontal="centerContinuous"/>
    </xf>
    <xf numFmtId="0" fontId="0" fillId="10" borderId="35" xfId="0" applyFill="1" applyBorder="1" applyAlignment="1">
      <alignment horizontal="centerContinuous"/>
    </xf>
    <xf numFmtId="0" fontId="3" fillId="8" borderId="36" xfId="0" applyFont="1" applyFill="1" applyBorder="1" applyAlignment="1">
      <alignment horizontal="center" vertical="center" wrapText="1"/>
    </xf>
    <xf numFmtId="0" fontId="3" fillId="8" borderId="31" xfId="0" applyFont="1" applyFill="1" applyBorder="1" applyAlignment="1">
      <alignment horizontal="center" vertical="center" wrapText="1"/>
    </xf>
    <xf numFmtId="0" fontId="3" fillId="8" borderId="32" xfId="0" applyFont="1" applyFill="1" applyBorder="1" applyAlignment="1">
      <alignment horizontal="center" vertical="center" wrapText="1"/>
    </xf>
    <xf numFmtId="0" fontId="3" fillId="8" borderId="15" xfId="0" applyFont="1" applyFill="1" applyBorder="1" applyAlignment="1">
      <alignment horizontal="center" vertical="center" wrapText="1"/>
    </xf>
    <xf numFmtId="0" fontId="0" fillId="14" borderId="19" xfId="0" applyFill="1" applyBorder="1"/>
    <xf numFmtId="0" fontId="0" fillId="14" borderId="23" xfId="0" applyFill="1" applyBorder="1"/>
    <xf numFmtId="0" fontId="0" fillId="14" borderId="25" xfId="0" applyFill="1" applyBorder="1"/>
    <xf numFmtId="0" fontId="0" fillId="14" borderId="0" xfId="0" applyFill="1" applyBorder="1"/>
    <xf numFmtId="0" fontId="3" fillId="14" borderId="0" xfId="0" applyFont="1" applyFill="1" applyBorder="1" applyAlignment="1">
      <alignment horizontal="center" vertical="center"/>
    </xf>
    <xf numFmtId="0" fontId="0" fillId="14" borderId="20" xfId="0" applyFill="1" applyBorder="1"/>
    <xf numFmtId="0" fontId="0" fillId="14" borderId="21" xfId="0" applyFill="1" applyBorder="1"/>
    <xf numFmtId="0" fontId="0" fillId="14" borderId="21" xfId="0" applyFill="1" applyBorder="1" applyAlignment="1">
      <alignment horizontal="center" vertical="center"/>
    </xf>
    <xf numFmtId="0" fontId="0" fillId="14" borderId="22" xfId="0" applyFill="1" applyBorder="1"/>
    <xf numFmtId="0" fontId="0" fillId="14" borderId="24" xfId="0" applyFill="1" applyBorder="1"/>
    <xf numFmtId="0" fontId="0" fillId="14" borderId="28" xfId="0" applyFill="1" applyBorder="1"/>
    <xf numFmtId="0" fontId="0" fillId="14" borderId="0" xfId="0" applyFill="1" applyBorder="1" applyAlignment="1">
      <alignment horizontal="center" vertical="center"/>
    </xf>
    <xf numFmtId="0" fontId="0" fillId="14" borderId="39" xfId="0" applyFill="1" applyBorder="1"/>
    <xf numFmtId="0" fontId="3" fillId="14" borderId="0" xfId="0" applyFont="1" applyFill="1" applyBorder="1" applyAlignment="1">
      <alignment vertical="center"/>
    </xf>
    <xf numFmtId="0" fontId="0" fillId="14" borderId="26" xfId="0" applyFill="1" applyBorder="1"/>
    <xf numFmtId="0" fontId="0" fillId="14" borderId="27" xfId="0" applyFill="1" applyBorder="1"/>
    <xf numFmtId="0" fontId="0" fillId="14" borderId="27" xfId="0" applyFill="1" applyBorder="1" applyAlignment="1">
      <alignment horizontal="center" vertical="center"/>
    </xf>
    <xf numFmtId="164" fontId="11" fillId="8" borderId="2" xfId="2" applyFont="1" applyFill="1" applyBorder="1" applyAlignment="1">
      <alignment horizontal="left" vertical="center"/>
    </xf>
    <xf numFmtId="0" fontId="16" fillId="9" borderId="55" xfId="0" applyFont="1" applyFill="1" applyBorder="1" applyAlignment="1">
      <alignment vertical="center" wrapText="1"/>
    </xf>
    <xf numFmtId="0" fontId="16" fillId="9" borderId="56" xfId="0" applyFont="1" applyFill="1" applyBorder="1" applyAlignment="1">
      <alignment vertical="center" wrapText="1"/>
    </xf>
    <xf numFmtId="0" fontId="16" fillId="9" borderId="57" xfId="0" applyFont="1" applyFill="1" applyBorder="1" applyAlignment="1">
      <alignment vertical="center" wrapText="1"/>
    </xf>
    <xf numFmtId="0" fontId="2" fillId="4" borderId="0"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58" xfId="0" applyFont="1" applyFill="1" applyBorder="1" applyAlignment="1">
      <alignment horizontal="left" vertical="center" wrapText="1"/>
    </xf>
    <xf numFmtId="0" fontId="6" fillId="0" borderId="14" xfId="0" applyFont="1" applyBorder="1" applyAlignment="1">
      <alignment horizontal="center" vertical="center" wrapText="1"/>
    </xf>
    <xf numFmtId="0" fontId="14" fillId="11" borderId="43" xfId="0" applyFont="1" applyFill="1" applyBorder="1" applyAlignment="1">
      <alignment vertical="center"/>
    </xf>
    <xf numFmtId="0" fontId="14" fillId="11" borderId="44" xfId="0" applyFont="1" applyFill="1" applyBorder="1" applyAlignment="1">
      <alignment vertical="center"/>
    </xf>
    <xf numFmtId="0" fontId="6" fillId="0" borderId="5" xfId="0" applyFont="1" applyBorder="1" applyAlignment="1">
      <alignment horizontal="center" vertical="center" wrapText="1"/>
    </xf>
    <xf numFmtId="0" fontId="6" fillId="9" borderId="52" xfId="1" applyNumberFormat="1" applyFont="1" applyFill="1" applyBorder="1" applyAlignment="1">
      <alignment horizontal="center" vertical="center"/>
    </xf>
    <xf numFmtId="0" fontId="6" fillId="0" borderId="3" xfId="0" applyFont="1" applyBorder="1" applyAlignment="1">
      <alignment horizontal="centerContinuous" vertical="center" wrapText="1"/>
    </xf>
    <xf numFmtId="0" fontId="17" fillId="0" borderId="5" xfId="0" applyFont="1" applyBorder="1" applyAlignment="1">
      <alignment horizontal="centerContinuous" vertical="center" wrapText="1"/>
    </xf>
    <xf numFmtId="0" fontId="6" fillId="9" borderId="43" xfId="0" applyFont="1" applyFill="1" applyBorder="1" applyAlignment="1">
      <alignment vertical="center"/>
    </xf>
    <xf numFmtId="0" fontId="14" fillId="9" borderId="45" xfId="0" applyFont="1" applyFill="1" applyBorder="1" applyAlignment="1">
      <alignment vertical="center"/>
    </xf>
    <xf numFmtId="0" fontId="3" fillId="8" borderId="2" xfId="0" applyFont="1" applyFill="1" applyBorder="1" applyAlignment="1">
      <alignment vertical="center"/>
    </xf>
    <xf numFmtId="0" fontId="0" fillId="0" borderId="16" xfId="0" applyBorder="1" applyAlignment="1">
      <alignment vertical="center"/>
    </xf>
    <xf numFmtId="170" fontId="14" fillId="15" borderId="52" xfId="1" applyNumberFormat="1" applyFont="1" applyFill="1" applyBorder="1" applyAlignment="1">
      <alignment vertical="center"/>
    </xf>
    <xf numFmtId="170" fontId="14" fillId="15" borderId="53" xfId="1" applyNumberFormat="1" applyFont="1" applyFill="1" applyBorder="1" applyAlignment="1">
      <alignment vertical="center"/>
    </xf>
    <xf numFmtId="0" fontId="0" fillId="0" borderId="6" xfId="0" applyBorder="1" applyAlignment="1"/>
    <xf numFmtId="0" fontId="14" fillId="11" borderId="43" xfId="0" applyFont="1" applyFill="1" applyBorder="1" applyAlignment="1"/>
    <xf numFmtId="0" fontId="14" fillId="11" borderId="44" xfId="0" applyFont="1" applyFill="1" applyBorder="1" applyAlignment="1"/>
    <xf numFmtId="0" fontId="0" fillId="0" borderId="7" xfId="0" applyBorder="1" applyAlignment="1"/>
    <xf numFmtId="0" fontId="0" fillId="0" borderId="0" xfId="0" applyAlignment="1"/>
    <xf numFmtId="0" fontId="9" fillId="0" borderId="0" xfId="0" applyFont="1" applyAlignment="1">
      <alignment horizontal="right" vertical="center"/>
    </xf>
    <xf numFmtId="0" fontId="45" fillId="0" borderId="0" xfId="0" applyFont="1"/>
    <xf numFmtId="0" fontId="0" fillId="0" borderId="6" xfId="0" applyFont="1" applyFill="1" applyBorder="1" applyAlignment="1">
      <alignment vertical="center"/>
    </xf>
    <xf numFmtId="0" fontId="43" fillId="0" borderId="0" xfId="0" applyFont="1" applyFill="1" applyBorder="1" applyAlignment="1">
      <alignment horizontal="center" vertical="center"/>
    </xf>
    <xf numFmtId="0" fontId="5" fillId="0" borderId="14" xfId="0" applyFont="1" applyFill="1" applyBorder="1" applyAlignment="1">
      <alignment horizontal="center" vertical="center"/>
    </xf>
    <xf numFmtId="0" fontId="1" fillId="0" borderId="7" xfId="0" applyFont="1" applyFill="1" applyBorder="1" applyAlignment="1">
      <alignment horizontal="center" vertical="center"/>
    </xf>
    <xf numFmtId="164" fontId="42" fillId="8" borderId="33" xfId="2" applyFont="1" applyFill="1" applyBorder="1" applyAlignment="1">
      <alignment horizontal="left" vertical="center"/>
    </xf>
    <xf numFmtId="164" fontId="18" fillId="8" borderId="34" xfId="2" applyFont="1" applyFill="1" applyBorder="1" applyAlignment="1">
      <alignment horizontal="left" vertical="center"/>
    </xf>
    <xf numFmtId="0" fontId="11" fillId="8" borderId="35" xfId="0" applyFont="1" applyFill="1" applyBorder="1" applyAlignment="1">
      <alignment vertical="center"/>
    </xf>
    <xf numFmtId="164" fontId="11" fillId="4" borderId="46" xfId="2" applyFont="1" applyFill="1" applyBorder="1" applyAlignment="1">
      <alignment horizontal="center" vertical="center" wrapText="1"/>
    </xf>
    <xf numFmtId="164" fontId="11" fillId="4" borderId="47" xfId="2" applyFont="1" applyFill="1" applyBorder="1" applyAlignment="1">
      <alignment horizontal="center" vertical="center" wrapText="1"/>
    </xf>
    <xf numFmtId="0" fontId="0" fillId="0" borderId="39" xfId="0" applyBorder="1"/>
    <xf numFmtId="0" fontId="0" fillId="0" borderId="62" xfId="0" applyBorder="1"/>
    <xf numFmtId="0" fontId="2" fillId="0" borderId="40" xfId="0" applyFont="1" applyFill="1" applyBorder="1" applyAlignment="1">
      <alignment vertical="center"/>
    </xf>
    <xf numFmtId="164" fontId="2" fillId="0" borderId="62" xfId="2" applyNumberFormat="1" applyFont="1" applyFill="1" applyBorder="1" applyAlignment="1">
      <alignment vertical="center"/>
    </xf>
    <xf numFmtId="0" fontId="11" fillId="0" borderId="40" xfId="0" applyFont="1" applyFill="1" applyBorder="1" applyAlignment="1">
      <alignment vertical="center"/>
    </xf>
    <xf numFmtId="0" fontId="2" fillId="0" borderId="48" xfId="0" applyFont="1" applyFill="1" applyBorder="1" applyAlignment="1">
      <alignment vertical="center"/>
    </xf>
    <xf numFmtId="0" fontId="2" fillId="0" borderId="49" xfId="0" applyFont="1" applyFill="1" applyBorder="1" applyAlignment="1">
      <alignment vertical="center"/>
    </xf>
    <xf numFmtId="0" fontId="0" fillId="0" borderId="49" xfId="0" applyBorder="1"/>
    <xf numFmtId="0" fontId="0" fillId="0" borderId="63" xfId="0" applyBorder="1"/>
    <xf numFmtId="0" fontId="46" fillId="0" borderId="0" xfId="0" applyFont="1"/>
    <xf numFmtId="0" fontId="14" fillId="11" borderId="3" xfId="0" applyFont="1" applyFill="1" applyBorder="1" applyAlignment="1">
      <alignment horizontal="centerContinuous" vertical="center"/>
    </xf>
    <xf numFmtId="0" fontId="14" fillId="11" borderId="5" xfId="0" applyFont="1" applyFill="1" applyBorder="1" applyAlignment="1">
      <alignment horizontal="centerContinuous" vertical="center"/>
    </xf>
    <xf numFmtId="0" fontId="3" fillId="0" borderId="3" xfId="0" applyFont="1" applyFill="1" applyBorder="1" applyAlignment="1">
      <alignment horizontal="left" vertical="center"/>
    </xf>
    <xf numFmtId="0" fontId="1" fillId="0" borderId="5" xfId="0" applyFont="1" applyFill="1" applyBorder="1" applyAlignment="1">
      <alignment horizontal="left" vertical="center"/>
    </xf>
    <xf numFmtId="0" fontId="3" fillId="0" borderId="8" xfId="0" applyFont="1" applyFill="1" applyBorder="1" applyAlignment="1">
      <alignment horizontal="left" vertical="center"/>
    </xf>
    <xf numFmtId="0" fontId="1" fillId="0" borderId="10" xfId="0" applyFont="1" applyFill="1" applyBorder="1" applyAlignment="1">
      <alignment horizontal="left" vertical="center"/>
    </xf>
    <xf numFmtId="0" fontId="3" fillId="0" borderId="15" xfId="0" applyFont="1" applyBorder="1" applyAlignment="1">
      <alignment vertical="center"/>
    </xf>
    <xf numFmtId="0" fontId="6" fillId="8" borderId="14" xfId="0" applyFont="1" applyFill="1" applyBorder="1" applyAlignment="1">
      <alignment horizontal="center" vertical="center" wrapText="1"/>
    </xf>
    <xf numFmtId="0" fontId="6" fillId="8" borderId="15" xfId="0" applyFont="1" applyFill="1" applyBorder="1" applyAlignment="1">
      <alignment horizontal="center" vertical="center" wrapText="1"/>
    </xf>
    <xf numFmtId="0" fontId="6" fillId="0" borderId="15" xfId="0" applyFont="1" applyFill="1" applyBorder="1" applyAlignment="1">
      <alignment horizontal="center" vertical="center"/>
    </xf>
    <xf numFmtId="171" fontId="0" fillId="0" borderId="0" xfId="0" applyNumberFormat="1" applyAlignment="1">
      <alignment vertical="center"/>
    </xf>
    <xf numFmtId="0" fontId="0" fillId="0" borderId="64" xfId="0" applyBorder="1" applyAlignment="1">
      <alignment vertical="center"/>
    </xf>
    <xf numFmtId="0" fontId="5" fillId="0" borderId="0" xfId="0" applyFont="1" applyFill="1" applyBorder="1" applyAlignment="1">
      <alignment vertical="center"/>
    </xf>
    <xf numFmtId="0" fontId="0" fillId="5" borderId="11" xfId="0" applyFill="1" applyBorder="1"/>
    <xf numFmtId="0" fontId="36" fillId="5" borderId="12" xfId="0" applyFont="1" applyFill="1" applyBorder="1" applyAlignment="1">
      <alignment horizontal="left" vertical="center"/>
    </xf>
    <xf numFmtId="0" fontId="0" fillId="5" borderId="12" xfId="0" applyFill="1" applyBorder="1"/>
    <xf numFmtId="0" fontId="0" fillId="5" borderId="16" xfId="0" applyFill="1" applyBorder="1"/>
    <xf numFmtId="165" fontId="6" fillId="9" borderId="2" xfId="1" applyFont="1" applyFill="1" applyBorder="1" applyAlignment="1">
      <alignment horizontal="center" vertical="center"/>
    </xf>
    <xf numFmtId="0" fontId="5" fillId="0" borderId="0" xfId="0" applyFont="1" applyBorder="1" applyAlignment="1">
      <alignment vertical="center"/>
    </xf>
    <xf numFmtId="0" fontId="39" fillId="0" borderId="0" xfId="0" applyFont="1" applyBorder="1" applyAlignment="1">
      <alignment vertical="center"/>
    </xf>
    <xf numFmtId="0" fontId="44" fillId="0" borderId="0" xfId="0" applyFont="1" applyBorder="1" applyAlignment="1">
      <alignment horizontal="centerContinuous" vertical="center"/>
    </xf>
    <xf numFmtId="0" fontId="0" fillId="0" borderId="0" xfId="0" applyBorder="1" applyAlignment="1">
      <alignment horizontal="centerContinuous"/>
    </xf>
    <xf numFmtId="0" fontId="0" fillId="8" borderId="0" xfId="0" applyFill="1"/>
    <xf numFmtId="0" fontId="5" fillId="0" borderId="8" xfId="0" applyFont="1" applyBorder="1" applyAlignment="1">
      <alignment vertical="center"/>
    </xf>
    <xf numFmtId="0" fontId="5" fillId="0" borderId="9" xfId="0" applyFont="1" applyBorder="1" applyAlignment="1">
      <alignment vertical="center"/>
    </xf>
    <xf numFmtId="0" fontId="5" fillId="0" borderId="10" xfId="0" applyFont="1" applyBorder="1" applyAlignment="1">
      <alignment vertical="center"/>
    </xf>
    <xf numFmtId="0" fontId="5" fillId="0" borderId="3" xfId="0" applyFont="1" applyBorder="1" applyAlignment="1">
      <alignment vertical="center"/>
    </xf>
    <xf numFmtId="0" fontId="5" fillId="0" borderId="4" xfId="0" applyFont="1" applyBorder="1" applyAlignment="1">
      <alignment vertical="center"/>
    </xf>
    <xf numFmtId="0" fontId="5" fillId="0" borderId="5" xfId="0" applyFont="1" applyBorder="1" applyAlignment="1">
      <alignment vertical="center"/>
    </xf>
    <xf numFmtId="0" fontId="3" fillId="0" borderId="3" xfId="0" applyFont="1" applyBorder="1" applyAlignment="1">
      <alignment vertical="center"/>
    </xf>
    <xf numFmtId="0" fontId="6" fillId="8" borderId="11" xfId="0" applyFont="1" applyFill="1" applyBorder="1" applyAlignment="1">
      <alignment horizontal="left" vertical="center"/>
    </xf>
    <xf numFmtId="0" fontId="6" fillId="8" borderId="65" xfId="0" applyFont="1" applyFill="1" applyBorder="1" applyAlignment="1">
      <alignment horizontal="left" vertical="center"/>
    </xf>
    <xf numFmtId="164" fontId="11" fillId="8" borderId="33" xfId="2" applyFont="1" applyFill="1" applyBorder="1" applyAlignment="1">
      <alignment horizontal="centerContinuous" vertical="center"/>
    </xf>
    <xf numFmtId="0" fontId="0" fillId="8" borderId="66" xfId="0" applyFill="1" applyBorder="1" applyAlignment="1">
      <alignment horizontal="centerContinuous"/>
    </xf>
    <xf numFmtId="0" fontId="6" fillId="0" borderId="67" xfId="0" applyFont="1" applyBorder="1" applyAlignment="1">
      <alignment horizontal="center" vertical="center" wrapText="1"/>
    </xf>
    <xf numFmtId="0" fontId="6" fillId="0" borderId="68" xfId="0" applyFont="1" applyBorder="1" applyAlignment="1">
      <alignment horizontal="center" vertical="center" wrapText="1"/>
    </xf>
    <xf numFmtId="165" fontId="6" fillId="9" borderId="69" xfId="1" applyFont="1" applyFill="1" applyBorder="1" applyAlignment="1">
      <alignment horizontal="center" vertical="center"/>
    </xf>
    <xf numFmtId="165" fontId="6" fillId="9" borderId="70" xfId="1" applyFont="1" applyFill="1" applyBorder="1" applyAlignment="1">
      <alignment horizontal="center" vertical="center"/>
    </xf>
    <xf numFmtId="165" fontId="3" fillId="8" borderId="71" xfId="1" applyFont="1" applyFill="1" applyBorder="1" applyAlignment="1">
      <alignment horizontal="center" vertical="center"/>
    </xf>
    <xf numFmtId="0" fontId="6" fillId="9" borderId="2" xfId="0" applyFont="1" applyFill="1" applyBorder="1" applyAlignment="1">
      <alignment horizontal="center" vertical="center"/>
    </xf>
    <xf numFmtId="0" fontId="6" fillId="8" borderId="3" xfId="0" applyFont="1" applyFill="1" applyBorder="1" applyAlignment="1">
      <alignment horizontal="left" vertical="center"/>
    </xf>
    <xf numFmtId="165" fontId="6" fillId="9" borderId="73" xfId="1" applyFont="1" applyFill="1" applyBorder="1" applyAlignment="1">
      <alignment horizontal="center" vertical="center"/>
    </xf>
    <xf numFmtId="0" fontId="6" fillId="0" borderId="3"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3" fillId="8" borderId="2" xfId="0" applyFont="1" applyFill="1" applyBorder="1"/>
    <xf numFmtId="0" fontId="3" fillId="8" borderId="50" xfId="0" applyFont="1" applyFill="1" applyBorder="1"/>
    <xf numFmtId="0" fontId="6" fillId="10" borderId="16"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6" fillId="4" borderId="75" xfId="0" applyFont="1" applyFill="1" applyBorder="1" applyAlignment="1">
      <alignment horizontal="center" vertical="center" wrapText="1"/>
    </xf>
    <xf numFmtId="0" fontId="3" fillId="4" borderId="13" xfId="0" applyFont="1" applyFill="1" applyBorder="1"/>
    <xf numFmtId="167" fontId="6" fillId="9" borderId="1" xfId="1" applyNumberFormat="1" applyFont="1" applyFill="1" applyBorder="1" applyAlignment="1" applyProtection="1">
      <alignment horizontal="center" vertical="center"/>
      <protection locked="0"/>
    </xf>
    <xf numFmtId="172" fontId="5" fillId="0" borderId="0" xfId="0" applyNumberFormat="1" applyFont="1" applyAlignment="1">
      <alignment horizontal="left"/>
    </xf>
    <xf numFmtId="172" fontId="3" fillId="12" borderId="12" xfId="0" applyNumberFormat="1" applyFont="1" applyFill="1" applyBorder="1" applyAlignment="1">
      <alignment vertical="center"/>
    </xf>
    <xf numFmtId="167" fontId="17" fillId="8" borderId="0" xfId="1" applyNumberFormat="1" applyFont="1" applyFill="1" applyBorder="1" applyAlignment="1" applyProtection="1">
      <alignment vertical="center" wrapText="1"/>
      <protection locked="0"/>
    </xf>
    <xf numFmtId="173" fontId="17" fillId="8" borderId="0" xfId="3" applyNumberFormat="1" applyFont="1" applyFill="1" applyBorder="1" applyAlignment="1" applyProtection="1">
      <alignment vertical="center"/>
      <protection locked="0"/>
    </xf>
    <xf numFmtId="172" fontId="24" fillId="8" borderId="0" xfId="0" applyNumberFormat="1" applyFont="1" applyFill="1" applyAlignment="1">
      <alignment horizontal="left" vertical="center"/>
    </xf>
    <xf numFmtId="173" fontId="17" fillId="8" borderId="0" xfId="3" applyNumberFormat="1" applyFont="1" applyFill="1" applyBorder="1" applyAlignment="1">
      <alignment vertical="center"/>
    </xf>
    <xf numFmtId="174" fontId="6" fillId="3" borderId="52" xfId="2" applyNumberFormat="1" applyFont="1" applyFill="1" applyBorder="1" applyAlignment="1" applyProtection="1">
      <alignment vertical="center"/>
      <protection locked="0"/>
    </xf>
    <xf numFmtId="174" fontId="6" fillId="8" borderId="53" xfId="2" applyNumberFormat="1" applyFont="1" applyFill="1" applyBorder="1" applyAlignment="1" applyProtection="1">
      <alignment vertical="center"/>
      <protection locked="0"/>
    </xf>
    <xf numFmtId="175" fontId="6" fillId="9" borderId="1" xfId="3" applyNumberFormat="1" applyFont="1" applyFill="1" applyBorder="1" applyAlignment="1" applyProtection="1">
      <alignment horizontal="center" vertical="center"/>
      <protection locked="0"/>
    </xf>
    <xf numFmtId="175" fontId="6" fillId="2" borderId="1" xfId="3" applyNumberFormat="1" applyFont="1" applyFill="1" applyBorder="1" applyAlignment="1" applyProtection="1">
      <alignment horizontal="center" vertical="center"/>
      <protection locked="0"/>
    </xf>
    <xf numFmtId="172" fontId="6" fillId="12" borderId="12" xfId="0" applyNumberFormat="1" applyFont="1" applyFill="1" applyBorder="1" applyAlignment="1">
      <alignment vertical="center"/>
    </xf>
    <xf numFmtId="173" fontId="6" fillId="8" borderId="2" xfId="3" applyNumberFormat="1" applyFont="1" applyFill="1" applyBorder="1"/>
    <xf numFmtId="173" fontId="6" fillId="8" borderId="50" xfId="3" applyNumberFormat="1" applyFont="1" applyFill="1" applyBorder="1"/>
    <xf numFmtId="173" fontId="6" fillId="8" borderId="15" xfId="3" applyNumberFormat="1" applyFont="1" applyFill="1" applyBorder="1"/>
    <xf numFmtId="173" fontId="6" fillId="9" borderId="44" xfId="3" applyNumberFormat="1" applyFont="1" applyFill="1" applyBorder="1" applyAlignment="1">
      <alignment horizontal="center"/>
    </xf>
    <xf numFmtId="173" fontId="6" fillId="9" borderId="54" xfId="3" applyNumberFormat="1" applyFont="1" applyFill="1" applyBorder="1" applyAlignment="1">
      <alignment horizontal="center" vertical="center"/>
    </xf>
    <xf numFmtId="173" fontId="3" fillId="0" borderId="0" xfId="3" applyNumberFormat="1" applyFont="1" applyBorder="1" applyAlignment="1">
      <alignment horizontal="right" vertical="center"/>
    </xf>
    <xf numFmtId="0" fontId="6" fillId="0" borderId="14" xfId="0" applyFont="1" applyFill="1" applyBorder="1" applyAlignment="1">
      <alignment horizontal="center" vertical="center" wrapText="1"/>
    </xf>
    <xf numFmtId="172" fontId="24" fillId="0" borderId="8" xfId="0" applyNumberFormat="1" applyFont="1" applyFill="1" applyBorder="1" applyAlignment="1">
      <alignment horizontal="center" vertical="center" wrapText="1"/>
    </xf>
    <xf numFmtId="176" fontId="6" fillId="5" borderId="1" xfId="3" applyNumberFormat="1" applyFont="1" applyFill="1" applyBorder="1" applyAlignment="1" applyProtection="1">
      <alignment vertical="center"/>
      <protection locked="0"/>
    </xf>
    <xf numFmtId="175" fontId="6" fillId="9" borderId="46" xfId="3" applyNumberFormat="1" applyFont="1" applyFill="1" applyBorder="1" applyAlignment="1" applyProtection="1">
      <alignment horizontal="center" vertical="center"/>
      <protection locked="0"/>
    </xf>
    <xf numFmtId="175" fontId="6" fillId="9" borderId="47" xfId="3" applyNumberFormat="1" applyFont="1" applyFill="1" applyBorder="1" applyAlignment="1" applyProtection="1">
      <alignment horizontal="center" vertical="center"/>
      <protection locked="0"/>
    </xf>
    <xf numFmtId="175" fontId="6" fillId="9" borderId="2" xfId="3" applyNumberFormat="1" applyFont="1" applyFill="1" applyBorder="1" applyAlignment="1" applyProtection="1">
      <alignment horizontal="center" vertical="center"/>
      <protection locked="0"/>
    </xf>
    <xf numFmtId="175" fontId="6" fillId="9" borderId="38" xfId="3" applyNumberFormat="1" applyFont="1" applyFill="1" applyBorder="1" applyAlignment="1" applyProtection="1">
      <alignment horizontal="center" vertical="center"/>
      <protection locked="0"/>
    </xf>
    <xf numFmtId="175" fontId="6" fillId="9" borderId="50" xfId="3" applyNumberFormat="1" applyFont="1" applyFill="1" applyBorder="1" applyAlignment="1" applyProtection="1">
      <alignment horizontal="center" vertical="center"/>
      <protection locked="0"/>
    </xf>
    <xf numFmtId="175" fontId="6" fillId="9" borderId="51" xfId="3" applyNumberFormat="1" applyFont="1" applyFill="1" applyBorder="1" applyAlignment="1" applyProtection="1">
      <alignment horizontal="center" vertical="center"/>
      <protection locked="0"/>
    </xf>
    <xf numFmtId="173" fontId="3" fillId="8" borderId="2" xfId="0" applyNumberFormat="1" applyFont="1" applyFill="1" applyBorder="1" applyAlignment="1">
      <alignment horizontal="center" vertical="center"/>
    </xf>
    <xf numFmtId="173" fontId="9" fillId="0" borderId="0" xfId="0" applyNumberFormat="1" applyFont="1" applyAlignment="1">
      <alignment horizontal="center" vertical="center"/>
    </xf>
    <xf numFmtId="0" fontId="9" fillId="0" borderId="0" xfId="0" applyFont="1" applyAlignment="1">
      <alignment horizontal="right" vertical="center" wrapText="1"/>
    </xf>
    <xf numFmtId="172" fontId="9" fillId="0" borderId="0" xfId="0" applyNumberFormat="1" applyFont="1" applyAlignment="1">
      <alignment horizontal="center" vertical="center"/>
    </xf>
    <xf numFmtId="0" fontId="6" fillId="5" borderId="2" xfId="0" applyFont="1" applyFill="1" applyBorder="1" applyAlignment="1">
      <alignment vertical="center" wrapText="1"/>
    </xf>
    <xf numFmtId="172" fontId="3" fillId="5" borderId="12" xfId="0" applyNumberFormat="1" applyFont="1" applyFill="1" applyBorder="1" applyAlignment="1">
      <alignment vertical="center"/>
    </xf>
    <xf numFmtId="177" fontId="47" fillId="10" borderId="1" xfId="2" applyNumberFormat="1" applyFont="1" applyFill="1" applyBorder="1" applyAlignment="1">
      <alignment horizontal="center" vertical="center"/>
    </xf>
    <xf numFmtId="178" fontId="6" fillId="9" borderId="1" xfId="2" applyNumberFormat="1" applyFont="1" applyFill="1" applyBorder="1" applyAlignment="1" applyProtection="1">
      <alignment vertical="center"/>
      <protection locked="0"/>
    </xf>
    <xf numFmtId="178" fontId="6" fillId="8" borderId="1" xfId="2" applyNumberFormat="1" applyFont="1" applyFill="1" applyBorder="1" applyAlignment="1" applyProtection="1">
      <alignment vertical="center"/>
      <protection locked="0"/>
    </xf>
    <xf numFmtId="178" fontId="6" fillId="3" borderId="46" xfId="2" applyNumberFormat="1" applyFont="1" applyFill="1" applyBorder="1" applyAlignment="1" applyProtection="1">
      <alignment vertical="center"/>
      <protection locked="0"/>
    </xf>
    <xf numFmtId="178" fontId="6" fillId="8" borderId="47" xfId="2" applyNumberFormat="1" applyFont="1" applyFill="1" applyBorder="1" applyAlignment="1" applyProtection="1">
      <alignment vertical="center"/>
      <protection locked="0"/>
    </xf>
    <xf numFmtId="178" fontId="6" fillId="3" borderId="2" xfId="2" applyNumberFormat="1" applyFont="1" applyFill="1" applyBorder="1" applyAlignment="1" applyProtection="1">
      <alignment vertical="center"/>
      <protection locked="0"/>
    </xf>
    <xf numFmtId="178" fontId="6" fillId="8" borderId="38" xfId="2" applyNumberFormat="1" applyFont="1" applyFill="1" applyBorder="1" applyAlignment="1" applyProtection="1">
      <alignment vertical="center"/>
      <protection locked="0"/>
    </xf>
    <xf numFmtId="178" fontId="6" fillId="3" borderId="50" xfId="2" applyNumberFormat="1" applyFont="1" applyFill="1" applyBorder="1" applyAlignment="1" applyProtection="1">
      <alignment vertical="center"/>
      <protection locked="0"/>
    </xf>
    <xf numFmtId="178" fontId="6" fillId="8" borderId="51" xfId="2" applyNumberFormat="1" applyFont="1" applyFill="1" applyBorder="1" applyAlignment="1" applyProtection="1">
      <alignment vertical="center"/>
      <protection locked="0"/>
    </xf>
    <xf numFmtId="178" fontId="6" fillId="8" borderId="52" xfId="2" applyNumberFormat="1" applyFont="1" applyFill="1" applyBorder="1" applyAlignment="1" applyProtection="1">
      <alignment vertical="center"/>
      <protection locked="0"/>
    </xf>
    <xf numFmtId="178" fontId="6" fillId="8" borderId="45" xfId="2" applyNumberFormat="1" applyFont="1" applyFill="1" applyBorder="1" applyAlignment="1" applyProtection="1">
      <alignment vertical="center"/>
      <protection locked="0"/>
    </xf>
    <xf numFmtId="178" fontId="3" fillId="8" borderId="2" xfId="2" applyNumberFormat="1" applyFont="1" applyFill="1" applyBorder="1" applyAlignment="1" applyProtection="1">
      <alignment vertical="center"/>
      <protection locked="0"/>
    </xf>
    <xf numFmtId="178" fontId="6" fillId="8" borderId="53" xfId="2" applyNumberFormat="1" applyFont="1" applyFill="1" applyBorder="1" applyAlignment="1" applyProtection="1">
      <alignment vertical="center"/>
      <protection locked="0"/>
    </xf>
    <xf numFmtId="178" fontId="6" fillId="2" borderId="1" xfId="2" applyNumberFormat="1" applyFont="1" applyFill="1" applyBorder="1" applyAlignment="1" applyProtection="1">
      <alignment vertical="center"/>
      <protection locked="0"/>
    </xf>
    <xf numFmtId="178" fontId="2" fillId="8" borderId="16" xfId="2" applyNumberFormat="1" applyFont="1" applyFill="1" applyBorder="1" applyAlignment="1">
      <alignment vertical="center"/>
    </xf>
    <xf numFmtId="178" fontId="2" fillId="8" borderId="2" xfId="2" applyNumberFormat="1" applyFont="1" applyFill="1" applyBorder="1" applyAlignment="1">
      <alignment vertical="center"/>
    </xf>
    <xf numFmtId="177" fontId="2" fillId="8" borderId="38" xfId="2" applyNumberFormat="1" applyFont="1" applyFill="1" applyBorder="1" applyAlignment="1">
      <alignment vertical="center"/>
    </xf>
    <xf numFmtId="179" fontId="11" fillId="8" borderId="38" xfId="2" applyNumberFormat="1" applyFont="1" applyFill="1" applyBorder="1" applyAlignment="1">
      <alignment vertical="center"/>
    </xf>
    <xf numFmtId="177" fontId="11" fillId="8" borderId="51" xfId="2" applyNumberFormat="1" applyFont="1" applyFill="1" applyBorder="1" applyAlignment="1">
      <alignment vertical="center"/>
    </xf>
    <xf numFmtId="180" fontId="2" fillId="8" borderId="16" xfId="2" applyNumberFormat="1" applyFont="1" applyFill="1" applyBorder="1" applyAlignment="1">
      <alignment vertical="center"/>
    </xf>
    <xf numFmtId="180" fontId="2" fillId="8" borderId="2" xfId="2" applyNumberFormat="1" applyFont="1" applyFill="1" applyBorder="1" applyAlignment="1">
      <alignment vertical="center"/>
    </xf>
    <xf numFmtId="177" fontId="11" fillId="8" borderId="38" xfId="2" applyNumberFormat="1" applyFont="1" applyFill="1" applyBorder="1" applyAlignment="1">
      <alignment vertical="center"/>
    </xf>
    <xf numFmtId="178" fontId="3" fillId="8" borderId="2" xfId="2" applyNumberFormat="1" applyFont="1" applyFill="1" applyBorder="1"/>
    <xf numFmtId="178" fontId="3" fillId="8" borderId="50" xfId="2" applyNumberFormat="1" applyFont="1" applyFill="1" applyBorder="1"/>
    <xf numFmtId="178" fontId="6" fillId="8" borderId="15" xfId="2" applyNumberFormat="1" applyFont="1" applyFill="1" applyBorder="1"/>
    <xf numFmtId="177" fontId="3" fillId="8" borderId="2" xfId="0" applyNumberFormat="1" applyFont="1" applyFill="1" applyBorder="1"/>
    <xf numFmtId="177" fontId="3" fillId="8" borderId="50" xfId="0" applyNumberFormat="1" applyFont="1" applyFill="1" applyBorder="1"/>
    <xf numFmtId="177" fontId="6" fillId="8" borderId="15" xfId="0" applyNumberFormat="1" applyFont="1" applyFill="1" applyBorder="1"/>
    <xf numFmtId="177" fontId="6" fillId="10" borderId="2" xfId="0" applyNumberFormat="1" applyFont="1" applyFill="1" applyBorder="1"/>
    <xf numFmtId="177" fontId="6" fillId="10" borderId="50" xfId="0" applyNumberFormat="1" applyFont="1" applyFill="1" applyBorder="1"/>
    <xf numFmtId="177" fontId="6" fillId="10" borderId="15" xfId="0" applyNumberFormat="1" applyFont="1" applyFill="1" applyBorder="1"/>
    <xf numFmtId="178" fontId="6" fillId="8" borderId="50" xfId="2" applyNumberFormat="1" applyFont="1" applyFill="1" applyBorder="1"/>
    <xf numFmtId="177" fontId="6" fillId="8" borderId="50" xfId="0" applyNumberFormat="1" applyFont="1" applyFill="1" applyBorder="1"/>
    <xf numFmtId="178" fontId="6" fillId="8" borderId="2" xfId="0" applyNumberFormat="1" applyFont="1" applyFill="1" applyBorder="1"/>
    <xf numFmtId="177" fontId="6" fillId="8" borderId="2" xfId="0" applyNumberFormat="1" applyFont="1" applyFill="1" applyBorder="1"/>
    <xf numFmtId="177" fontId="6" fillId="10" borderId="1" xfId="0" applyNumberFormat="1" applyFont="1" applyFill="1" applyBorder="1" applyAlignment="1"/>
    <xf numFmtId="177" fontId="14" fillId="13" borderId="53" xfId="2" applyNumberFormat="1" applyFont="1" applyFill="1" applyBorder="1" applyAlignment="1">
      <alignment vertical="center"/>
    </xf>
    <xf numFmtId="177" fontId="6" fillId="8" borderId="45" xfId="2" applyNumberFormat="1" applyFont="1" applyFill="1" applyBorder="1" applyAlignment="1" applyProtection="1">
      <alignment vertical="center"/>
      <protection locked="0"/>
    </xf>
    <xf numFmtId="177" fontId="6" fillId="8" borderId="1" xfId="2" applyNumberFormat="1" applyFont="1" applyFill="1" applyBorder="1" applyAlignment="1" applyProtection="1">
      <alignment vertical="center"/>
      <protection locked="0"/>
    </xf>
    <xf numFmtId="177" fontId="6" fillId="10" borderId="1" xfId="2" applyNumberFormat="1" applyFont="1" applyFill="1" applyBorder="1" applyAlignment="1" applyProtection="1">
      <alignment vertical="center"/>
      <protection locked="0"/>
    </xf>
    <xf numFmtId="177" fontId="3" fillId="8" borderId="1" xfId="0" applyNumberFormat="1" applyFont="1" applyFill="1" applyBorder="1" applyAlignment="1">
      <alignment vertical="center"/>
    </xf>
    <xf numFmtId="177" fontId="3" fillId="8" borderId="16" xfId="0" applyNumberFormat="1" applyFont="1" applyFill="1" applyBorder="1" applyAlignment="1">
      <alignment vertical="center"/>
    </xf>
    <xf numFmtId="177" fontId="3" fillId="8" borderId="2" xfId="0" applyNumberFormat="1" applyFont="1" applyFill="1" applyBorder="1" applyAlignment="1">
      <alignment vertical="center"/>
    </xf>
    <xf numFmtId="177" fontId="14" fillId="7" borderId="17" xfId="2" applyNumberFormat="1" applyFont="1" applyFill="1" applyBorder="1" applyAlignment="1">
      <alignment horizontal="center" vertical="center"/>
    </xf>
    <xf numFmtId="177" fontId="14" fillId="7" borderId="2" xfId="2" applyNumberFormat="1" applyFont="1" applyFill="1" applyBorder="1" applyAlignment="1">
      <alignment horizontal="center" vertical="center"/>
    </xf>
    <xf numFmtId="177" fontId="6" fillId="0" borderId="37" xfId="0" applyNumberFormat="1" applyFont="1" applyBorder="1" applyAlignment="1">
      <alignment vertical="center"/>
    </xf>
    <xf numFmtId="177" fontId="6" fillId="0" borderId="18" xfId="0" applyNumberFormat="1" applyFont="1" applyBorder="1" applyAlignment="1">
      <alignment vertical="center"/>
    </xf>
    <xf numFmtId="177" fontId="6" fillId="5" borderId="37" xfId="0" applyNumberFormat="1" applyFont="1" applyFill="1" applyBorder="1" applyAlignment="1">
      <alignment vertical="center"/>
    </xf>
    <xf numFmtId="177" fontId="6" fillId="5" borderId="18" xfId="0" applyNumberFormat="1" applyFont="1" applyFill="1" applyBorder="1" applyAlignment="1">
      <alignment vertical="center"/>
    </xf>
    <xf numFmtId="177" fontId="6" fillId="0" borderId="41" xfId="0" applyNumberFormat="1" applyFont="1" applyBorder="1" applyAlignment="1">
      <alignment vertical="center"/>
    </xf>
    <xf numFmtId="177" fontId="6" fillId="0" borderId="42" xfId="0" applyNumberFormat="1" applyFont="1" applyBorder="1" applyAlignment="1">
      <alignment vertical="center"/>
    </xf>
    <xf numFmtId="177" fontId="3" fillId="8" borderId="38" xfId="2" applyNumberFormat="1" applyFont="1" applyFill="1" applyBorder="1" applyAlignment="1">
      <alignment horizontal="center" vertical="center"/>
    </xf>
    <xf numFmtId="177" fontId="3" fillId="8" borderId="72" xfId="2" applyNumberFormat="1" applyFont="1" applyFill="1" applyBorder="1" applyAlignment="1">
      <alignment horizontal="center" vertical="center"/>
    </xf>
    <xf numFmtId="177" fontId="6" fillId="8" borderId="15" xfId="2" applyNumberFormat="1" applyFont="1" applyFill="1" applyBorder="1" applyAlignment="1">
      <alignment horizontal="center" vertical="center"/>
    </xf>
    <xf numFmtId="177" fontId="6" fillId="9" borderId="2" xfId="2" applyNumberFormat="1" applyFont="1" applyFill="1" applyBorder="1" applyAlignment="1">
      <alignment horizontal="center" vertical="center"/>
    </xf>
    <xf numFmtId="177" fontId="6" fillId="9" borderId="50" xfId="2" applyNumberFormat="1" applyFont="1" applyFill="1" applyBorder="1" applyAlignment="1">
      <alignment horizontal="center" vertical="center"/>
    </xf>
    <xf numFmtId="177" fontId="6" fillId="8" borderId="2" xfId="2" applyNumberFormat="1" applyFont="1" applyFill="1" applyBorder="1" applyAlignment="1">
      <alignment horizontal="center" vertical="center"/>
    </xf>
    <xf numFmtId="177" fontId="6" fillId="8" borderId="50" xfId="2" applyNumberFormat="1" applyFont="1" applyFill="1" applyBorder="1" applyAlignment="1">
      <alignment horizontal="center" vertical="center"/>
    </xf>
    <xf numFmtId="177" fontId="3" fillId="8" borderId="15" xfId="2" applyNumberFormat="1" applyFont="1" applyFill="1" applyBorder="1" applyAlignment="1">
      <alignment horizontal="center" vertical="center"/>
    </xf>
    <xf numFmtId="0" fontId="0" fillId="0" borderId="0" xfId="0" applyAlignment="1">
      <alignment horizontal="right" vertical="top"/>
    </xf>
    <xf numFmtId="0" fontId="2" fillId="0" borderId="0" xfId="0" applyFont="1" applyAlignment="1">
      <alignment horizontal="left" vertical="center" indent="2" readingOrder="1"/>
    </xf>
    <xf numFmtId="0" fontId="37" fillId="0" borderId="0" xfId="0" applyFont="1" applyFill="1" applyBorder="1" applyAlignment="1">
      <alignment horizontal="left" vertical="center" wrapText="1"/>
    </xf>
    <xf numFmtId="0" fontId="0" fillId="0" borderId="0" xfId="0" applyAlignment="1">
      <alignment vertical="center"/>
    </xf>
    <xf numFmtId="0" fontId="2" fillId="0" borderId="0" xfId="0" applyFont="1" applyFill="1" applyBorder="1" applyAlignment="1">
      <alignment vertical="center" wrapText="1"/>
    </xf>
    <xf numFmtId="0" fontId="11" fillId="0" borderId="0" xfId="0" applyFont="1" applyFill="1" applyBorder="1" applyAlignment="1">
      <alignment vertical="center" wrapText="1"/>
    </xf>
    <xf numFmtId="0" fontId="7" fillId="0" borderId="0" xfId="0" applyFont="1" applyFill="1" applyAlignment="1">
      <alignment horizontal="left"/>
    </xf>
    <xf numFmtId="0" fontId="22" fillId="0" borderId="0" xfId="0" applyFont="1" applyFill="1" applyAlignment="1">
      <alignment horizontal="left"/>
    </xf>
    <xf numFmtId="0" fontId="5" fillId="9" borderId="15" xfId="0" applyFont="1" applyFill="1" applyBorder="1" applyAlignment="1">
      <alignment horizontal="center" vertical="center"/>
    </xf>
    <xf numFmtId="0" fontId="0" fillId="0" borderId="0" xfId="0" applyAlignment="1">
      <alignment vertical="center"/>
    </xf>
    <xf numFmtId="0" fontId="6" fillId="8" borderId="43" xfId="0" applyFont="1" applyFill="1" applyBorder="1" applyAlignment="1">
      <alignment horizontal="left" vertical="center" wrapText="1"/>
    </xf>
    <xf numFmtId="0" fontId="11" fillId="0" borderId="0" xfId="0" applyFont="1" applyFill="1" applyBorder="1" applyAlignment="1">
      <alignment vertical="center" wrapText="1"/>
    </xf>
    <xf numFmtId="173" fontId="6" fillId="10" borderId="2" xfId="0" applyNumberFormat="1" applyFont="1" applyFill="1" applyBorder="1" applyAlignment="1">
      <alignment horizontal="center" vertical="center"/>
    </xf>
    <xf numFmtId="173" fontId="6" fillId="10" borderId="29" xfId="0" applyNumberFormat="1" applyFont="1" applyFill="1" applyBorder="1" applyAlignment="1">
      <alignment horizontal="center" vertical="center"/>
    </xf>
    <xf numFmtId="173" fontId="6" fillId="10" borderId="18" xfId="0" applyNumberFormat="1" applyFont="1" applyFill="1" applyBorder="1" applyAlignment="1">
      <alignment horizontal="center" vertical="center"/>
    </xf>
    <xf numFmtId="173" fontId="6" fillId="10" borderId="37" xfId="0" applyNumberFormat="1" applyFont="1" applyFill="1" applyBorder="1" applyAlignment="1">
      <alignment horizontal="center" vertical="center"/>
    </xf>
    <xf numFmtId="0" fontId="11" fillId="9" borderId="2" xfId="0" applyFont="1" applyFill="1" applyBorder="1" applyAlignment="1" applyProtection="1">
      <alignment vertical="center"/>
      <protection locked="0"/>
    </xf>
    <xf numFmtId="0" fontId="51" fillId="0" borderId="0" xfId="0" applyFont="1" applyFill="1" applyAlignment="1">
      <alignment horizontal="left"/>
    </xf>
    <xf numFmtId="0" fontId="52" fillId="0" borderId="0" xfId="0" applyFont="1" applyFill="1" applyAlignment="1">
      <alignment horizontal="left"/>
    </xf>
    <xf numFmtId="0" fontId="54" fillId="0" borderId="0" xfId="0" applyFont="1" applyAlignment="1">
      <alignment horizontal="left" vertical="center" readingOrder="1"/>
    </xf>
    <xf numFmtId="0" fontId="55" fillId="4" borderId="11" xfId="0" applyFont="1" applyFill="1" applyBorder="1" applyAlignment="1">
      <alignment vertical="center"/>
    </xf>
    <xf numFmtId="0" fontId="11" fillId="0" borderId="0" xfId="0" applyFont="1" applyAlignment="1">
      <alignment horizontal="left" vertical="center" readingOrder="1"/>
    </xf>
    <xf numFmtId="0" fontId="56" fillId="0" borderId="0" xfId="0" applyFont="1"/>
    <xf numFmtId="0" fontId="56" fillId="0" borderId="0" xfId="0" applyFont="1" applyAlignment="1">
      <alignment horizontal="right"/>
    </xf>
    <xf numFmtId="0" fontId="2" fillId="0" borderId="0" xfId="0" applyFont="1" applyAlignment="1">
      <alignment horizontal="left" vertical="center" readingOrder="1"/>
    </xf>
    <xf numFmtId="0" fontId="52" fillId="0" borderId="0" xfId="0" applyFont="1" applyFill="1" applyAlignment="1">
      <alignment horizontal="left" vertical="center"/>
    </xf>
    <xf numFmtId="0" fontId="2" fillId="0" borderId="0" xfId="0" applyFont="1" applyAlignment="1">
      <alignment vertical="center"/>
    </xf>
    <xf numFmtId="0" fontId="2" fillId="0" borderId="0" xfId="0" applyFont="1"/>
    <xf numFmtId="0" fontId="12" fillId="0" borderId="0" xfId="0" applyFont="1" applyAlignment="1">
      <alignment vertical="center" wrapText="1"/>
    </xf>
    <xf numFmtId="0" fontId="12" fillId="0" borderId="0" xfId="0" applyFont="1" applyAlignment="1">
      <alignment vertical="center"/>
    </xf>
    <xf numFmtId="0" fontId="60" fillId="0" borderId="0" xfId="0" applyFont="1" applyFill="1" applyBorder="1" applyAlignment="1">
      <alignment horizontal="left"/>
    </xf>
    <xf numFmtId="0" fontId="11" fillId="4" borderId="74" xfId="0" applyFont="1" applyFill="1" applyBorder="1" applyAlignment="1">
      <alignment horizontal="center" vertical="center" wrapText="1"/>
    </xf>
    <xf numFmtId="0" fontId="2" fillId="0" borderId="14" xfId="0" applyFont="1" applyBorder="1" applyAlignment="1">
      <alignment vertical="center"/>
    </xf>
    <xf numFmtId="0" fontId="11" fillId="9" borderId="40" xfId="0" applyFont="1" applyFill="1" applyBorder="1" applyAlignment="1" applyProtection="1">
      <alignment vertical="center"/>
      <protection locked="0"/>
    </xf>
    <xf numFmtId="0" fontId="61" fillId="0" borderId="0" xfId="0" applyFont="1" applyBorder="1" applyAlignment="1">
      <alignment vertical="center"/>
    </xf>
    <xf numFmtId="0" fontId="56" fillId="0" borderId="0" xfId="0" applyFont="1" applyBorder="1"/>
    <xf numFmtId="0" fontId="62" fillId="0" borderId="0" xfId="0" applyFont="1" applyBorder="1" applyAlignment="1">
      <alignment vertical="center"/>
    </xf>
    <xf numFmtId="165" fontId="11" fillId="9" borderId="2" xfId="1" applyFont="1" applyFill="1" applyBorder="1" applyAlignment="1">
      <alignment horizontal="center" vertical="center"/>
    </xf>
    <xf numFmtId="0" fontId="56" fillId="0" borderId="0" xfId="0" applyFont="1" applyAlignment="1">
      <alignment vertical="center"/>
    </xf>
    <xf numFmtId="0" fontId="7" fillId="0" borderId="0" xfId="0" applyFont="1" applyFill="1" applyAlignment="1">
      <alignment horizontal="left"/>
    </xf>
    <xf numFmtId="0" fontId="22" fillId="0" borderId="0" xfId="0" applyFont="1" applyFill="1" applyAlignment="1">
      <alignment horizontal="left"/>
    </xf>
    <xf numFmtId="0" fontId="24" fillId="8" borderId="0" xfId="0" applyNumberFormat="1" applyFont="1" applyFill="1" applyAlignment="1" applyProtection="1">
      <alignment horizontal="left" vertical="center"/>
      <protection locked="0"/>
    </xf>
    <xf numFmtId="0" fontId="8" fillId="8" borderId="0" xfId="0" applyFont="1" applyFill="1"/>
    <xf numFmtId="0" fontId="63" fillId="0" borderId="0" xfId="0" applyFont="1" applyAlignment="1">
      <alignment vertical="center"/>
    </xf>
    <xf numFmtId="0" fontId="34" fillId="0" borderId="11" xfId="0" applyFont="1" applyBorder="1" applyAlignment="1">
      <alignment horizontal="left" vertical="center" wrapText="1"/>
    </xf>
    <xf numFmtId="0" fontId="34" fillId="0" borderId="12" xfId="0" applyFont="1" applyBorder="1" applyAlignment="1">
      <alignment horizontal="left" vertical="center" wrapText="1"/>
    </xf>
    <xf numFmtId="0" fontId="34" fillId="0" borderId="16" xfId="0" applyFont="1" applyBorder="1" applyAlignment="1">
      <alignment horizontal="left" vertical="center" wrapText="1"/>
    </xf>
    <xf numFmtId="0" fontId="57" fillId="0" borderId="0" xfId="0" applyFont="1" applyFill="1" applyAlignment="1">
      <alignment horizontal="left" vertical="center" wrapText="1"/>
    </xf>
    <xf numFmtId="0" fontId="56" fillId="0" borderId="0" xfId="0" applyFont="1" applyAlignment="1">
      <alignment vertical="center" wrapText="1"/>
    </xf>
    <xf numFmtId="0" fontId="2" fillId="0" borderId="0" xfId="0" applyFont="1" applyAlignment="1">
      <alignment horizontal="left" vertical="center" wrapText="1" readingOrder="1"/>
    </xf>
    <xf numFmtId="0" fontId="56" fillId="0" borderId="0" xfId="0" applyFont="1" applyAlignment="1">
      <alignment wrapText="1" readingOrder="1"/>
    </xf>
    <xf numFmtId="0" fontId="36" fillId="9" borderId="11" xfId="0" applyFont="1" applyFill="1" applyBorder="1" applyAlignment="1">
      <alignment horizontal="left" vertical="center"/>
    </xf>
    <xf numFmtId="0" fontId="36" fillId="9" borderId="16" xfId="0" applyFont="1" applyFill="1" applyBorder="1" applyAlignment="1">
      <alignment horizontal="left" vertical="center"/>
    </xf>
    <xf numFmtId="0" fontId="51" fillId="0" borderId="0" xfId="0" applyFont="1" applyFill="1" applyAlignment="1">
      <alignment horizontal="left" wrapText="1"/>
    </xf>
    <xf numFmtId="0" fontId="56" fillId="0" borderId="0" xfId="0" applyFont="1" applyAlignment="1">
      <alignment horizontal="left" wrapText="1"/>
    </xf>
    <xf numFmtId="172" fontId="36" fillId="9" borderId="11" xfId="0" applyNumberFormat="1" applyFont="1" applyFill="1" applyBorder="1" applyAlignment="1">
      <alignment horizontal="left" vertical="center"/>
    </xf>
    <xf numFmtId="172" fontId="36" fillId="9" borderId="16" xfId="0" applyNumberFormat="1" applyFont="1" applyFill="1" applyBorder="1" applyAlignment="1">
      <alignment horizontal="left" vertical="center"/>
    </xf>
    <xf numFmtId="168" fontId="36" fillId="9" borderId="11" xfId="0" applyNumberFormat="1" applyFont="1" applyFill="1" applyBorder="1" applyAlignment="1">
      <alignment horizontal="left" vertical="center"/>
    </xf>
    <xf numFmtId="168" fontId="36" fillId="9" borderId="16" xfId="0" applyNumberFormat="1" applyFont="1" applyFill="1" applyBorder="1" applyAlignment="1">
      <alignment horizontal="left" vertical="center"/>
    </xf>
    <xf numFmtId="0" fontId="12" fillId="0" borderId="0" xfId="0" applyFont="1" applyAlignment="1">
      <alignment horizontal="left" vertical="center" wrapText="1"/>
    </xf>
    <xf numFmtId="0" fontId="35" fillId="0" borderId="0" xfId="0" applyFont="1" applyAlignment="1">
      <alignment horizontal="left" vertical="center" wrapText="1"/>
    </xf>
    <xf numFmtId="0" fontId="18" fillId="0" borderId="3" xfId="0" applyFont="1" applyFill="1" applyBorder="1" applyAlignment="1">
      <alignment horizontal="center" vertical="center" wrapText="1"/>
    </xf>
    <xf numFmtId="0" fontId="18" fillId="0" borderId="4" xfId="0" applyFont="1" applyFill="1" applyBorder="1" applyAlignment="1">
      <alignment horizontal="center" vertical="center" wrapText="1"/>
    </xf>
    <xf numFmtId="0" fontId="18" fillId="0" borderId="5" xfId="0" applyFont="1" applyFill="1" applyBorder="1" applyAlignment="1">
      <alignment horizontal="center" vertical="center" wrapText="1"/>
    </xf>
    <xf numFmtId="0" fontId="50" fillId="0" borderId="0" xfId="0" applyFont="1" applyFill="1" applyBorder="1" applyAlignment="1">
      <alignment horizontal="left" vertical="center" wrapText="1"/>
    </xf>
    <xf numFmtId="0" fontId="11" fillId="0" borderId="0" xfId="0" applyFont="1" applyFill="1" applyBorder="1" applyAlignment="1">
      <alignment horizontal="left" vertical="center" wrapText="1"/>
    </xf>
    <xf numFmtId="0" fontId="2" fillId="8" borderId="0" xfId="0" applyFont="1" applyFill="1" applyBorder="1" applyAlignment="1">
      <alignment horizontal="left" vertical="center" wrapText="1"/>
    </xf>
    <xf numFmtId="0" fontId="56" fillId="0" borderId="0" xfId="0" applyFont="1" applyAlignment="1">
      <alignment vertical="center"/>
    </xf>
    <xf numFmtId="0" fontId="0" fillId="0" borderId="0" xfId="0" applyAlignment="1">
      <alignment wrapText="1"/>
    </xf>
    <xf numFmtId="0" fontId="5" fillId="0" borderId="43" xfId="0" applyFont="1" applyBorder="1" applyAlignment="1">
      <alignment vertical="center" wrapText="1"/>
    </xf>
    <xf numFmtId="0" fontId="0" fillId="0" borderId="44" xfId="0" applyBorder="1" applyAlignment="1">
      <alignment vertical="center" wrapText="1"/>
    </xf>
    <xf numFmtId="0" fontId="0" fillId="0" borderId="54" xfId="0" applyBorder="1" applyAlignment="1">
      <alignment vertical="center" wrapText="1"/>
    </xf>
    <xf numFmtId="0" fontId="2" fillId="0" borderId="0" xfId="0" applyFont="1" applyBorder="1" applyAlignment="1">
      <alignment wrapText="1"/>
    </xf>
    <xf numFmtId="0" fontId="56" fillId="0" borderId="0" xfId="0" applyFont="1" applyAlignment="1">
      <alignment wrapText="1"/>
    </xf>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0" fontId="11" fillId="0" borderId="0" xfId="0" applyFont="1" applyFill="1" applyBorder="1" applyAlignment="1">
      <alignment vertical="center" wrapText="1"/>
    </xf>
    <xf numFmtId="0" fontId="37" fillId="0" borderId="0" xfId="0" applyFont="1" applyFill="1" applyBorder="1" applyAlignment="1">
      <alignment horizontal="left" vertical="center" wrapText="1"/>
    </xf>
    <xf numFmtId="0" fontId="38" fillId="0" borderId="0" xfId="0" applyFont="1" applyFill="1" applyBorder="1" applyAlignment="1">
      <alignment horizontal="left" vertical="center" wrapText="1"/>
    </xf>
    <xf numFmtId="0" fontId="18" fillId="0" borderId="13" xfId="0" applyFont="1" applyBorder="1" applyAlignment="1">
      <alignment horizontal="left" vertical="center" wrapText="1"/>
    </xf>
    <xf numFmtId="0" fontId="18" fillId="0" borderId="61" xfId="0" applyFont="1" applyBorder="1" applyAlignment="1">
      <alignment horizontal="left" vertical="center" wrapText="1"/>
    </xf>
    <xf numFmtId="0" fontId="11" fillId="0" borderId="0" xfId="0" applyFont="1" applyBorder="1" applyAlignment="1">
      <alignment horizontal="left" vertical="center" wrapText="1"/>
    </xf>
    <xf numFmtId="0" fontId="6" fillId="0" borderId="0" xfId="0" applyFont="1" applyBorder="1" applyAlignment="1">
      <alignment wrapText="1"/>
    </xf>
    <xf numFmtId="0" fontId="0" fillId="0" borderId="7" xfId="0" applyBorder="1" applyAlignment="1">
      <alignment wrapText="1"/>
    </xf>
    <xf numFmtId="0" fontId="6" fillId="4" borderId="13" xfId="0" applyFont="1" applyFill="1" applyBorder="1" applyAlignment="1">
      <alignment wrapText="1"/>
    </xf>
    <xf numFmtId="0" fontId="0" fillId="0" borderId="13" xfId="0" applyBorder="1" applyAlignment="1">
      <alignment wrapText="1"/>
    </xf>
    <xf numFmtId="0" fontId="0" fillId="0" borderId="61" xfId="0" applyBorder="1" applyAlignment="1">
      <alignment wrapText="1"/>
    </xf>
    <xf numFmtId="0" fontId="58" fillId="0" borderId="0" xfId="0" applyFont="1" applyFill="1" applyBorder="1" applyAlignment="1">
      <alignment horizontal="left" vertical="center" wrapText="1"/>
    </xf>
    <xf numFmtId="0" fontId="13" fillId="0" borderId="0" xfId="0" applyFont="1" applyFill="1" applyBorder="1" applyAlignment="1">
      <alignment horizontal="left" wrapText="1"/>
    </xf>
    <xf numFmtId="0" fontId="2" fillId="0" borderId="59" xfId="0" applyFont="1" applyFill="1" applyBorder="1" applyAlignment="1">
      <alignment horizontal="center" vertical="center" wrapText="1"/>
    </xf>
    <xf numFmtId="0" fontId="2" fillId="0" borderId="60" xfId="0" applyFont="1" applyFill="1" applyBorder="1" applyAlignment="1">
      <alignment horizontal="center" vertical="center" wrapText="1"/>
    </xf>
    <xf numFmtId="0" fontId="7" fillId="0" borderId="0" xfId="0" applyFont="1" applyFill="1" applyAlignment="1">
      <alignment horizontal="left" wrapText="1"/>
    </xf>
    <xf numFmtId="0" fontId="3" fillId="8" borderId="11" xfId="0" applyFont="1" applyFill="1" applyBorder="1" applyAlignment="1">
      <alignment horizontal="left" vertical="center"/>
    </xf>
    <xf numFmtId="0" fontId="3" fillId="8" borderId="16" xfId="0" applyFont="1" applyFill="1" applyBorder="1" applyAlignment="1">
      <alignment horizontal="left" vertical="center"/>
    </xf>
    <xf numFmtId="0" fontId="6" fillId="0" borderId="43" xfId="0" applyFont="1" applyBorder="1" applyAlignment="1">
      <alignment vertical="center" wrapText="1"/>
    </xf>
    <xf numFmtId="0" fontId="7" fillId="0" borderId="0" xfId="0" applyFont="1" applyFill="1" applyAlignment="1">
      <alignment horizontal="left"/>
    </xf>
    <xf numFmtId="0" fontId="22" fillId="0" borderId="0" xfId="0" applyFont="1" applyFill="1" applyAlignment="1">
      <alignment horizontal="left"/>
    </xf>
    <xf numFmtId="0" fontId="2" fillId="0" borderId="14"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4" fillId="7" borderId="3" xfId="0" applyFont="1" applyFill="1" applyBorder="1" applyAlignment="1">
      <alignment horizontal="center" vertical="center" wrapText="1"/>
    </xf>
    <xf numFmtId="0" fontId="14" fillId="7" borderId="15" xfId="0" applyFont="1" applyFill="1" applyBorder="1" applyAlignment="1">
      <alignment horizontal="center" vertical="center" wrapText="1"/>
    </xf>
    <xf numFmtId="0" fontId="0" fillId="0" borderId="0" xfId="0" applyAlignment="1">
      <alignment horizontal="left" wrapText="1"/>
    </xf>
    <xf numFmtId="0" fontId="60" fillId="0" borderId="9" xfId="0" applyFont="1" applyFill="1" applyBorder="1" applyAlignment="1">
      <alignment horizontal="left" vertical="center" wrapText="1"/>
    </xf>
    <xf numFmtId="0" fontId="56" fillId="0" borderId="9" xfId="0" applyFont="1" applyBorder="1" applyAlignment="1">
      <alignment wrapText="1"/>
    </xf>
    <xf numFmtId="0" fontId="61" fillId="0" borderId="13" xfId="0" applyFont="1" applyBorder="1" applyAlignment="1">
      <alignment vertical="center" wrapText="1"/>
    </xf>
    <xf numFmtId="0" fontId="56" fillId="0" borderId="13" xfId="0" applyFont="1" applyBorder="1" applyAlignment="1">
      <alignment wrapText="1"/>
    </xf>
    <xf numFmtId="0" fontId="56" fillId="0" borderId="61" xfId="0" applyFont="1" applyBorder="1" applyAlignment="1">
      <alignment wrapText="1"/>
    </xf>
    <xf numFmtId="0" fontId="61" fillId="0" borderId="0" xfId="0" applyFont="1" applyBorder="1" applyAlignment="1">
      <alignment vertical="center" wrapText="1"/>
    </xf>
    <xf numFmtId="0" fontId="56" fillId="0" borderId="62" xfId="0" applyFont="1" applyBorder="1" applyAlignment="1">
      <alignment vertical="center" wrapText="1"/>
    </xf>
    <xf numFmtId="0" fontId="56" fillId="0" borderId="7" xfId="0" applyFont="1" applyBorder="1" applyAlignment="1">
      <alignment wrapText="1"/>
    </xf>
    <xf numFmtId="0" fontId="5" fillId="0" borderId="13" xfId="0" applyFont="1" applyFill="1" applyBorder="1" applyAlignment="1">
      <alignment vertical="center" wrapText="1"/>
    </xf>
  </cellXfs>
  <cellStyles count="5">
    <cellStyle name="Comma" xfId="1" builtinId="3"/>
    <cellStyle name="Currency" xfId="2" builtinId="4"/>
    <cellStyle name="Hyperlink" xfId="4" builtinId="8"/>
    <cellStyle name="Normal" xfId="0" builtinId="0"/>
    <cellStyle name="Percent" xfId="3" builtinId="5"/>
  </cellStyles>
  <dxfs count="0"/>
  <tableStyles count="0" defaultTableStyle="TableStyleMedium9" defaultPivotStyle="PivotStyleLight16"/>
  <colors>
    <mruColors>
      <color rgb="FF99CCFF"/>
      <color rgb="FFFFFF99"/>
      <color rgb="FFCCFFCC"/>
      <color rgb="FFFFFFCC"/>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10.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6.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jpeg"/></Relationships>
</file>

<file path=xl/drawings/_rels/drawing1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jpe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5.jpeg"/></Relationships>
</file>

<file path=xl/drawings/_rels/drawing5.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jpeg"/></Relationships>
</file>

<file path=xl/drawings/_rels/drawing6.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jpeg"/></Relationships>
</file>

<file path=xl/drawings/_rels/drawing7.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jpeg"/></Relationships>
</file>

<file path=xl/drawings/_rels/drawing8.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jpeg"/></Relationships>
</file>

<file path=xl/drawings/_rels/drawing9.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1</xdr:col>
      <xdr:colOff>902970</xdr:colOff>
      <xdr:row>9</xdr:row>
      <xdr:rowOff>169545</xdr:rowOff>
    </xdr:to>
    <xdr:pic>
      <xdr:nvPicPr>
        <xdr:cNvPr id="8" name="Picture 7" descr="Marque de Limestone District School Board">
          <a:extLst>
            <a:ext uri="{FF2B5EF4-FFF2-40B4-BE49-F238E27FC236}">
              <a16:creationId xmlns="" xmlns:a16="http://schemas.microsoft.com/office/drawing/2014/main" id="{00000000-0008-0000-0000-000008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1257300"/>
          <a:ext cx="902970" cy="912495"/>
        </a:xfrm>
        <a:prstGeom prst="rect">
          <a:avLst/>
        </a:prstGeom>
      </xdr:spPr>
    </xdr:pic>
    <xdr:clientData/>
  </xdr:twoCellAnchor>
  <xdr:twoCellAnchor editAs="oneCell">
    <xdr:from>
      <xdr:col>1</xdr:col>
      <xdr:colOff>45720</xdr:colOff>
      <xdr:row>10</xdr:row>
      <xdr:rowOff>175260</xdr:rowOff>
    </xdr:from>
    <xdr:to>
      <xdr:col>1</xdr:col>
      <xdr:colOff>845820</xdr:colOff>
      <xdr:row>15</xdr:row>
      <xdr:rowOff>157257</xdr:rowOff>
    </xdr:to>
    <xdr:pic>
      <xdr:nvPicPr>
        <xdr:cNvPr id="9" name="Picture 8" descr="Marque d'Algonquin and Lakeshore Catholic District School Board">
          <a:extLst>
            <a:ext uri="{FF2B5EF4-FFF2-40B4-BE49-F238E27FC236}">
              <a16:creationId xmlns="" xmlns:a16="http://schemas.microsoft.com/office/drawing/2014/main" id="{00000000-0008-0000-0000-000009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1445" y="2356485"/>
          <a:ext cx="800100" cy="924972"/>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oneCellAnchor>
    <xdr:from>
      <xdr:col>2</xdr:col>
      <xdr:colOff>1615440</xdr:colOff>
      <xdr:row>33</xdr:row>
      <xdr:rowOff>161925</xdr:rowOff>
    </xdr:from>
    <xdr:ext cx="386715" cy="411480"/>
    <xdr:pic>
      <xdr:nvPicPr>
        <xdr:cNvPr id="2" name="Picture 1" descr="Marque de Limestone District School Board">
          <a:extLst>
            <a:ext uri="{FF2B5EF4-FFF2-40B4-BE49-F238E27FC236}">
              <a16:creationId xmlns="" xmlns:a16="http://schemas.microsoft.com/office/drawing/2014/main" id="{00000000-0008-0000-09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24990" y="6257925"/>
          <a:ext cx="386715" cy="411480"/>
        </a:xfrm>
        <a:prstGeom prst="rect">
          <a:avLst/>
        </a:prstGeom>
      </xdr:spPr>
    </xdr:pic>
    <xdr:clientData/>
  </xdr:oneCellAnchor>
  <xdr:oneCellAnchor>
    <xdr:from>
      <xdr:col>3</xdr:col>
      <xdr:colOff>472440</xdr:colOff>
      <xdr:row>37</xdr:row>
      <xdr:rowOff>15240</xdr:rowOff>
    </xdr:from>
    <xdr:ext cx="322310" cy="388620"/>
    <xdr:pic>
      <xdr:nvPicPr>
        <xdr:cNvPr id="3" name="Picture 2" descr="Marque d'Algonquin and Lakeshore Catholic District School Board">
          <a:extLst>
            <a:ext uri="{FF2B5EF4-FFF2-40B4-BE49-F238E27FC236}">
              <a16:creationId xmlns="" xmlns:a16="http://schemas.microsoft.com/office/drawing/2014/main" id="{00000000-0008-0000-09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01240" y="6873240"/>
          <a:ext cx="322310" cy="388620"/>
        </a:xfrm>
        <a:prstGeom prst="rect">
          <a:avLst/>
        </a:prstGeom>
      </xdr:spPr>
    </xdr:pic>
    <xdr:clientData/>
  </xdr:oneCellAnchor>
</xdr:wsDr>
</file>

<file path=xl/drawings/drawing11.xml><?xml version="1.0" encoding="utf-8"?>
<xdr:wsDr xmlns:xdr="http://schemas.openxmlformats.org/drawingml/2006/spreadsheetDrawing" xmlns:a="http://schemas.openxmlformats.org/drawingml/2006/main">
  <xdr:oneCellAnchor>
    <xdr:from>
      <xdr:col>3</xdr:col>
      <xdr:colOff>299085</xdr:colOff>
      <xdr:row>32</xdr:row>
      <xdr:rowOff>188595</xdr:rowOff>
    </xdr:from>
    <xdr:ext cx="377190" cy="411480"/>
    <xdr:pic>
      <xdr:nvPicPr>
        <xdr:cNvPr id="2" name="Picture 1" descr="Marque de Limestone District School Board">
          <a:extLst>
            <a:ext uri="{FF2B5EF4-FFF2-40B4-BE49-F238E27FC236}">
              <a16:creationId xmlns="" xmlns:a16="http://schemas.microsoft.com/office/drawing/2014/main" id="{00000000-0008-0000-0A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27885" y="6094095"/>
          <a:ext cx="377190" cy="411480"/>
        </a:xfrm>
        <a:prstGeom prst="rect">
          <a:avLst/>
        </a:prstGeom>
      </xdr:spPr>
    </xdr:pic>
    <xdr:clientData/>
  </xdr:oneCellAnchor>
  <xdr:oneCellAnchor>
    <xdr:from>
      <xdr:col>3</xdr:col>
      <xdr:colOff>1270635</xdr:colOff>
      <xdr:row>36</xdr:row>
      <xdr:rowOff>45720</xdr:rowOff>
    </xdr:from>
    <xdr:ext cx="322310" cy="379095"/>
    <xdr:pic>
      <xdr:nvPicPr>
        <xdr:cNvPr id="3" name="Picture 2" descr="Marque d'Algonquin and Lakeshore Catholic District School Board">
          <a:extLst>
            <a:ext uri="{FF2B5EF4-FFF2-40B4-BE49-F238E27FC236}">
              <a16:creationId xmlns="" xmlns:a16="http://schemas.microsoft.com/office/drawing/2014/main" id="{00000000-0008-0000-0A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442210" y="6713220"/>
          <a:ext cx="322310" cy="379095"/>
        </a:xfrm>
        <a:prstGeom prst="rect">
          <a:avLst/>
        </a:prstGeom>
      </xdr:spPr>
    </xdr:pic>
    <xdr:clientData/>
  </xdr:oneCellAnchor>
</xdr:wsDr>
</file>

<file path=xl/drawings/drawing12.xml><?xml version="1.0" encoding="utf-8"?>
<xdr:wsDr xmlns:xdr="http://schemas.openxmlformats.org/drawingml/2006/spreadsheetDrawing" xmlns:a="http://schemas.openxmlformats.org/drawingml/2006/main">
  <xdr:oneCellAnchor>
    <xdr:from>
      <xdr:col>2</xdr:col>
      <xdr:colOff>1804035</xdr:colOff>
      <xdr:row>35</xdr:row>
      <xdr:rowOff>219075</xdr:rowOff>
    </xdr:from>
    <xdr:ext cx="396240" cy="411480"/>
    <xdr:pic>
      <xdr:nvPicPr>
        <xdr:cNvPr id="2" name="Picture 1" descr="Marque de Limestone District School Board">
          <a:extLst>
            <a:ext uri="{FF2B5EF4-FFF2-40B4-BE49-F238E27FC236}">
              <a16:creationId xmlns="" xmlns:a16="http://schemas.microsoft.com/office/drawing/2014/main" id="{00000000-0008-0000-0B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32610" y="6858000"/>
          <a:ext cx="396240" cy="411480"/>
        </a:xfrm>
        <a:prstGeom prst="rect">
          <a:avLst/>
        </a:prstGeom>
      </xdr:spPr>
    </xdr:pic>
    <xdr:clientData/>
  </xdr:oneCellAnchor>
  <xdr:oneCellAnchor>
    <xdr:from>
      <xdr:col>4</xdr:col>
      <xdr:colOff>51435</xdr:colOff>
      <xdr:row>38</xdr:row>
      <xdr:rowOff>47625</xdr:rowOff>
    </xdr:from>
    <xdr:ext cx="322310" cy="388620"/>
    <xdr:pic>
      <xdr:nvPicPr>
        <xdr:cNvPr id="3" name="Picture 2" descr="Marque d'Algonquin and Lakeshore Catholic District School Board">
          <a:extLst>
            <a:ext uri="{FF2B5EF4-FFF2-40B4-BE49-F238E27FC236}">
              <a16:creationId xmlns="" xmlns:a16="http://schemas.microsoft.com/office/drawing/2014/main" id="{00000000-0008-0000-0B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489835" y="7286625"/>
          <a:ext cx="322310" cy="388620"/>
        </a:xfrm>
        <a:prstGeom prst="rect">
          <a:avLst/>
        </a:prstGeom>
      </xdr:spPr>
    </xdr:pic>
    <xdr:clientData/>
  </xdr:oneCellAnchor>
</xdr:wsDr>
</file>

<file path=xl/drawings/drawing13.xml><?xml version="1.0" encoding="utf-8"?>
<xdr:wsDr xmlns:xdr="http://schemas.openxmlformats.org/drawingml/2006/spreadsheetDrawing" xmlns:a="http://schemas.openxmlformats.org/drawingml/2006/main">
  <xdr:oneCellAnchor>
    <xdr:from>
      <xdr:col>2</xdr:col>
      <xdr:colOff>1804035</xdr:colOff>
      <xdr:row>55</xdr:row>
      <xdr:rowOff>219075</xdr:rowOff>
    </xdr:from>
    <xdr:ext cx="396240" cy="411480"/>
    <xdr:pic>
      <xdr:nvPicPr>
        <xdr:cNvPr id="2" name="Picture 1" descr="Marque de Limestone District School Board">
          <a:extLst>
            <a:ext uri="{FF2B5EF4-FFF2-40B4-BE49-F238E27FC236}">
              <a16:creationId xmlns="" xmlns:a16="http://schemas.microsoft.com/office/drawing/2014/main" id="{00000000-0008-0000-0C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32610" y="10668000"/>
          <a:ext cx="396240" cy="411480"/>
        </a:xfrm>
        <a:prstGeom prst="rect">
          <a:avLst/>
        </a:prstGeom>
      </xdr:spPr>
    </xdr:pic>
    <xdr:clientData/>
  </xdr:oneCellAnchor>
  <xdr:oneCellAnchor>
    <xdr:from>
      <xdr:col>3</xdr:col>
      <xdr:colOff>889635</xdr:colOff>
      <xdr:row>58</xdr:row>
      <xdr:rowOff>171450</xdr:rowOff>
    </xdr:from>
    <xdr:ext cx="322310" cy="388620"/>
    <xdr:pic>
      <xdr:nvPicPr>
        <xdr:cNvPr id="3" name="Picture 2" descr="Marque d'Algonquin and Lakeshore Catholic District School Board">
          <a:extLst>
            <a:ext uri="{FF2B5EF4-FFF2-40B4-BE49-F238E27FC236}">
              <a16:creationId xmlns="" xmlns:a16="http://schemas.microsoft.com/office/drawing/2014/main" id="{00000000-0008-0000-0C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442210" y="11220450"/>
          <a:ext cx="322310" cy="38862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2</xdr:col>
      <xdr:colOff>0</xdr:colOff>
      <xdr:row>37</xdr:row>
      <xdr:rowOff>0</xdr:rowOff>
    </xdr:from>
    <xdr:to>
      <xdr:col>2</xdr:col>
      <xdr:colOff>396240</xdr:colOff>
      <xdr:row>39</xdr:row>
      <xdr:rowOff>30480</xdr:rowOff>
    </xdr:to>
    <xdr:pic>
      <xdr:nvPicPr>
        <xdr:cNvPr id="2" name="Picture 1" descr="Marque de Limestone District School Board">
          <a:extLst>
            <a:ext uri="{FF2B5EF4-FFF2-40B4-BE49-F238E27FC236}">
              <a16:creationId xmlns=""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0" y="5905500"/>
          <a:ext cx="396240" cy="396240"/>
        </a:xfrm>
        <a:prstGeom prst="rect">
          <a:avLst/>
        </a:prstGeom>
      </xdr:spPr>
    </xdr:pic>
    <xdr:clientData/>
  </xdr:twoCellAnchor>
  <xdr:twoCellAnchor editAs="oneCell">
    <xdr:from>
      <xdr:col>2</xdr:col>
      <xdr:colOff>38100</xdr:colOff>
      <xdr:row>39</xdr:row>
      <xdr:rowOff>175260</xdr:rowOff>
    </xdr:from>
    <xdr:to>
      <xdr:col>2</xdr:col>
      <xdr:colOff>360410</xdr:colOff>
      <xdr:row>42</xdr:row>
      <xdr:rowOff>7620</xdr:rowOff>
    </xdr:to>
    <xdr:pic>
      <xdr:nvPicPr>
        <xdr:cNvPr id="3" name="Picture 2" descr="Marque d'Algonquin and Lakeshore Catholic District School Board">
          <a:extLst>
            <a:ext uri="{FF2B5EF4-FFF2-40B4-BE49-F238E27FC236}">
              <a16:creationId xmlns="" xmlns:a16="http://schemas.microsoft.com/office/drawing/2014/main" id="{00000000-0008-0000-01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66700" y="6446520"/>
          <a:ext cx="322310" cy="37338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2</xdr:col>
      <xdr:colOff>114300</xdr:colOff>
      <xdr:row>31</xdr:row>
      <xdr:rowOff>179070</xdr:rowOff>
    </xdr:from>
    <xdr:to>
      <xdr:col>2</xdr:col>
      <xdr:colOff>6339840</xdr:colOff>
      <xdr:row>33</xdr:row>
      <xdr:rowOff>0</xdr:rowOff>
    </xdr:to>
    <xdr:sp macro="" textlink="">
      <xdr:nvSpPr>
        <xdr:cNvPr id="2" name="TextBox 1">
          <a:extLst>
            <a:ext uri="{FF2B5EF4-FFF2-40B4-BE49-F238E27FC236}">
              <a16:creationId xmlns="" xmlns:a16="http://schemas.microsoft.com/office/drawing/2014/main" id="{00000000-0008-0000-0200-000002000000}"/>
            </a:ext>
          </a:extLst>
        </xdr:cNvPr>
        <xdr:cNvSpPr txBox="1"/>
      </xdr:nvSpPr>
      <xdr:spPr>
        <a:xfrm>
          <a:off x="297180" y="5330190"/>
          <a:ext cx="6225540" cy="201930"/>
        </a:xfrm>
        <a:prstGeom prst="rect">
          <a:avLst/>
        </a:prstGeom>
        <a:solidFill>
          <a:sysClr val="window" lastClr="FFFFFF"/>
        </a:solidFill>
        <a:ln w="3175">
          <a:noFill/>
        </a:ln>
      </xdr:spPr>
      <xdr:style>
        <a:lnRef idx="2">
          <a:schemeClr val="dk1"/>
        </a:lnRef>
        <a:fillRef idx="1">
          <a:schemeClr val="lt1"/>
        </a:fillRef>
        <a:effectRef idx="0">
          <a:schemeClr val="dk1"/>
        </a:effectRef>
        <a:fontRef idx="minor">
          <a:schemeClr val="dk1"/>
        </a:fontRef>
      </xdr:style>
      <xdr:txBody>
        <a:bodyPr vertOverflow="clip" wrap="square" rtlCol="0" anchor="ctr"/>
        <a:lstStyle/>
        <a:p>
          <a:r>
            <a:rPr lang="en-US" sz="800" i="1">
              <a:latin typeface="Arial" pitchFamily="34" charset="0"/>
              <a:cs typeface="Arial" pitchFamily="34" charset="0"/>
            </a:rPr>
            <a:t>Les</a:t>
          </a:r>
          <a:r>
            <a:rPr lang="en-US" sz="800" i="1" baseline="0">
              <a:latin typeface="Arial" pitchFamily="34" charset="0"/>
              <a:cs typeface="Arial" pitchFamily="34" charset="0"/>
            </a:rPr>
            <a:t> champs se calculent en fonction de la superficie en acres de votre conseil.</a:t>
          </a:r>
          <a:endParaRPr lang="en-US" sz="800" i="1">
            <a:latin typeface="Arial" pitchFamily="34" charset="0"/>
            <a:cs typeface="Arial" pitchFamily="34" charset="0"/>
          </a:endParaRPr>
        </a:p>
      </xdr:txBody>
    </xdr:sp>
    <xdr:clientData/>
  </xdr:twoCellAnchor>
  <xdr:twoCellAnchor>
    <xdr:from>
      <xdr:col>2</xdr:col>
      <xdr:colOff>114300</xdr:colOff>
      <xdr:row>19</xdr:row>
      <xdr:rowOff>19050</xdr:rowOff>
    </xdr:from>
    <xdr:to>
      <xdr:col>2</xdr:col>
      <xdr:colOff>6339840</xdr:colOff>
      <xdr:row>19</xdr:row>
      <xdr:rowOff>348616</xdr:rowOff>
    </xdr:to>
    <xdr:sp macro="" textlink="">
      <xdr:nvSpPr>
        <xdr:cNvPr id="3" name="TextBox 2">
          <a:extLst>
            <a:ext uri="{FF2B5EF4-FFF2-40B4-BE49-F238E27FC236}">
              <a16:creationId xmlns="" xmlns:a16="http://schemas.microsoft.com/office/drawing/2014/main" id="{00000000-0008-0000-0200-000003000000}"/>
            </a:ext>
          </a:extLst>
        </xdr:cNvPr>
        <xdr:cNvSpPr txBox="1"/>
      </xdr:nvSpPr>
      <xdr:spPr>
        <a:xfrm>
          <a:off x="297180" y="2899410"/>
          <a:ext cx="6225540" cy="329566"/>
        </a:xfrm>
        <a:prstGeom prst="rect">
          <a:avLst/>
        </a:prstGeom>
        <a:solidFill>
          <a:sysClr val="window" lastClr="FFFFFF"/>
        </a:solidFill>
        <a:ln w="3175">
          <a:noFill/>
        </a:ln>
      </xdr:spPr>
      <xdr:style>
        <a:lnRef idx="2">
          <a:schemeClr val="dk1"/>
        </a:lnRef>
        <a:fillRef idx="1">
          <a:schemeClr val="lt1"/>
        </a:fillRef>
        <a:effectRef idx="0">
          <a:schemeClr val="dk1"/>
        </a:effectRef>
        <a:fontRef idx="minor">
          <a:schemeClr val="dk1"/>
        </a:fontRef>
      </xdr:style>
      <xdr:txBody>
        <a:bodyPr vertOverflow="clip" wrap="square" rtlCol="0" anchor="ctr"/>
        <a:lstStyle/>
        <a:p>
          <a:r>
            <a:rPr lang="en-US" sz="800" i="1">
              <a:latin typeface="Arial" pitchFamily="34" charset="0"/>
              <a:cs typeface="Arial" pitchFamily="34" charset="0"/>
            </a:rPr>
            <a:t>Superficie moyenne en pieds carrés des types de locaux disponibles</a:t>
          </a:r>
          <a:r>
            <a:rPr lang="en-US" sz="800" i="1" baseline="0">
              <a:latin typeface="Arial" pitchFamily="34" charset="0"/>
              <a:cs typeface="Arial" pitchFamily="34" charset="0"/>
            </a:rPr>
            <a:t> sélectionnés par votre conseil. Vous pouvez modifier la description ou ajouter des types de locaux au besoin.</a:t>
          </a:r>
          <a:endParaRPr lang="en-US" sz="800" i="1">
            <a:latin typeface="Arial" pitchFamily="34" charset="0"/>
            <a:cs typeface="Arial" pitchFamily="34" charset="0"/>
          </a:endParaRPr>
        </a:p>
      </xdr:txBody>
    </xdr:sp>
    <xdr:clientData/>
  </xdr:twoCellAnchor>
  <xdr:twoCellAnchor editAs="oneCell">
    <xdr:from>
      <xdr:col>2</xdr:col>
      <xdr:colOff>1657350</xdr:colOff>
      <xdr:row>43</xdr:row>
      <xdr:rowOff>161925</xdr:rowOff>
    </xdr:from>
    <xdr:to>
      <xdr:col>2</xdr:col>
      <xdr:colOff>2044065</xdr:colOff>
      <xdr:row>46</xdr:row>
      <xdr:rowOff>9525</xdr:rowOff>
    </xdr:to>
    <xdr:pic>
      <xdr:nvPicPr>
        <xdr:cNvPr id="4" name="Picture 3" descr="Marque de Limestone District School Board">
          <a:extLst>
            <a:ext uri="{FF2B5EF4-FFF2-40B4-BE49-F238E27FC236}">
              <a16:creationId xmlns="" xmlns:a16="http://schemas.microsoft.com/office/drawing/2014/main" id="{00000000-0008-0000-02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38325" y="8810625"/>
          <a:ext cx="386715" cy="419100"/>
        </a:xfrm>
        <a:prstGeom prst="rect">
          <a:avLst/>
        </a:prstGeom>
      </xdr:spPr>
    </xdr:pic>
    <xdr:clientData/>
  </xdr:twoCellAnchor>
  <xdr:twoCellAnchor editAs="oneCell">
    <xdr:from>
      <xdr:col>2</xdr:col>
      <xdr:colOff>2737485</xdr:colOff>
      <xdr:row>47</xdr:row>
      <xdr:rowOff>3810</xdr:rowOff>
    </xdr:from>
    <xdr:to>
      <xdr:col>2</xdr:col>
      <xdr:colOff>3059795</xdr:colOff>
      <xdr:row>49</xdr:row>
      <xdr:rowOff>11430</xdr:rowOff>
    </xdr:to>
    <xdr:pic>
      <xdr:nvPicPr>
        <xdr:cNvPr id="5" name="Picture 4" descr="Marque d'Algonquin and Lakeshore Catholic District School Board">
          <a:extLst>
            <a:ext uri="{FF2B5EF4-FFF2-40B4-BE49-F238E27FC236}">
              <a16:creationId xmlns="" xmlns:a16="http://schemas.microsoft.com/office/drawing/2014/main" id="{00000000-0008-0000-02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918460" y="9414510"/>
          <a:ext cx="322310" cy="38862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68580</xdr:colOff>
      <xdr:row>29</xdr:row>
      <xdr:rowOff>0</xdr:rowOff>
    </xdr:from>
    <xdr:to>
      <xdr:col>4</xdr:col>
      <xdr:colOff>445770</xdr:colOff>
      <xdr:row>31</xdr:row>
      <xdr:rowOff>30480</xdr:rowOff>
    </xdr:to>
    <xdr:pic>
      <xdr:nvPicPr>
        <xdr:cNvPr id="4" name="Picture 3" descr="Marque de Limestone District School Board">
          <a:extLst>
            <a:ext uri="{FF2B5EF4-FFF2-40B4-BE49-F238E27FC236}">
              <a16:creationId xmlns="" xmlns:a16="http://schemas.microsoft.com/office/drawing/2014/main" id="{00000000-0008-0000-03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21180" y="4629150"/>
          <a:ext cx="377190" cy="411480"/>
        </a:xfrm>
        <a:prstGeom prst="rect">
          <a:avLst/>
        </a:prstGeom>
      </xdr:spPr>
    </xdr:pic>
    <xdr:clientData/>
  </xdr:twoCellAnchor>
  <xdr:twoCellAnchor editAs="oneCell">
    <xdr:from>
      <xdr:col>6</xdr:col>
      <xdr:colOff>87630</xdr:colOff>
      <xdr:row>32</xdr:row>
      <xdr:rowOff>11430</xdr:rowOff>
    </xdr:from>
    <xdr:to>
      <xdr:col>6</xdr:col>
      <xdr:colOff>409940</xdr:colOff>
      <xdr:row>34</xdr:row>
      <xdr:rowOff>9525</xdr:rowOff>
    </xdr:to>
    <xdr:pic>
      <xdr:nvPicPr>
        <xdr:cNvPr id="5" name="Picture 4" descr="Marque d'Algonquin and Lakeshore Catholic District School Board">
          <a:extLst>
            <a:ext uri="{FF2B5EF4-FFF2-40B4-BE49-F238E27FC236}">
              <a16:creationId xmlns="" xmlns:a16="http://schemas.microsoft.com/office/drawing/2014/main" id="{00000000-0008-0000-03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059430" y="5212080"/>
          <a:ext cx="322310" cy="37909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3</xdr:col>
      <xdr:colOff>89535</xdr:colOff>
      <xdr:row>43</xdr:row>
      <xdr:rowOff>180975</xdr:rowOff>
    </xdr:from>
    <xdr:to>
      <xdr:col>3</xdr:col>
      <xdr:colOff>485775</xdr:colOff>
      <xdr:row>46</xdr:row>
      <xdr:rowOff>20955</xdr:rowOff>
    </xdr:to>
    <xdr:pic>
      <xdr:nvPicPr>
        <xdr:cNvPr id="3" name="Picture 2" descr="Marque de Limestone District School Board">
          <a:extLst>
            <a:ext uri="{FF2B5EF4-FFF2-40B4-BE49-F238E27FC236}">
              <a16:creationId xmlns="" xmlns:a16="http://schemas.microsoft.com/office/drawing/2014/main" id="{00000000-0008-0000-04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61210" y="8763000"/>
          <a:ext cx="396240" cy="411480"/>
        </a:xfrm>
        <a:prstGeom prst="rect">
          <a:avLst/>
        </a:prstGeom>
      </xdr:spPr>
    </xdr:pic>
    <xdr:clientData/>
  </xdr:twoCellAnchor>
  <xdr:twoCellAnchor editAs="oneCell">
    <xdr:from>
      <xdr:col>4</xdr:col>
      <xdr:colOff>432435</xdr:colOff>
      <xdr:row>46</xdr:row>
      <xdr:rowOff>24765</xdr:rowOff>
    </xdr:from>
    <xdr:to>
      <xdr:col>5</xdr:col>
      <xdr:colOff>145145</xdr:colOff>
      <xdr:row>48</xdr:row>
      <xdr:rowOff>175260</xdr:rowOff>
    </xdr:to>
    <xdr:pic>
      <xdr:nvPicPr>
        <xdr:cNvPr id="4" name="Picture 3" descr="Marque d'Algonquin and Lakeshore Catholic District School Board">
          <a:extLst>
            <a:ext uri="{FF2B5EF4-FFF2-40B4-BE49-F238E27FC236}">
              <a16:creationId xmlns="" xmlns:a16="http://schemas.microsoft.com/office/drawing/2014/main" id="{00000000-0008-0000-04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013710" y="9178290"/>
          <a:ext cx="322310" cy="38862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oneCellAnchor>
    <xdr:from>
      <xdr:col>4</xdr:col>
      <xdr:colOff>175260</xdr:colOff>
      <xdr:row>32</xdr:row>
      <xdr:rowOff>152400</xdr:rowOff>
    </xdr:from>
    <xdr:ext cx="396240" cy="419100"/>
    <xdr:pic>
      <xdr:nvPicPr>
        <xdr:cNvPr id="2" name="Picture 1" descr="Marque de Limestone District School Board">
          <a:extLst>
            <a:ext uri="{FF2B5EF4-FFF2-40B4-BE49-F238E27FC236}">
              <a16:creationId xmlns="" xmlns:a16="http://schemas.microsoft.com/office/drawing/2014/main" id="{00000000-0008-0000-05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613660" y="6057900"/>
          <a:ext cx="396240" cy="419100"/>
        </a:xfrm>
        <a:prstGeom prst="rect">
          <a:avLst/>
        </a:prstGeom>
      </xdr:spPr>
    </xdr:pic>
    <xdr:clientData/>
  </xdr:oneCellAnchor>
  <xdr:oneCellAnchor>
    <xdr:from>
      <xdr:col>6</xdr:col>
      <xdr:colOff>51435</xdr:colOff>
      <xdr:row>36</xdr:row>
      <xdr:rowOff>1905</xdr:rowOff>
    </xdr:from>
    <xdr:ext cx="322310" cy="381000"/>
    <xdr:pic>
      <xdr:nvPicPr>
        <xdr:cNvPr id="3" name="Picture 2" descr="Marque d'Algonquin and Lakeshore Catholic District School Board">
          <a:extLst>
            <a:ext uri="{FF2B5EF4-FFF2-40B4-BE49-F238E27FC236}">
              <a16:creationId xmlns="" xmlns:a16="http://schemas.microsoft.com/office/drawing/2014/main" id="{00000000-0008-0000-05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709035" y="6669405"/>
          <a:ext cx="322310" cy="381000"/>
        </a:xfrm>
        <a:prstGeom prst="rect">
          <a:avLst/>
        </a:prstGeom>
      </xdr:spPr>
    </xdr:pic>
    <xdr:clientData/>
  </xdr:oneCellAnchor>
</xdr:wsDr>
</file>

<file path=xl/drawings/drawing7.xml><?xml version="1.0" encoding="utf-8"?>
<xdr:wsDr xmlns:xdr="http://schemas.openxmlformats.org/drawingml/2006/spreadsheetDrawing" xmlns:a="http://schemas.openxmlformats.org/drawingml/2006/main">
  <xdr:oneCellAnchor>
    <xdr:from>
      <xdr:col>3</xdr:col>
      <xdr:colOff>434340</xdr:colOff>
      <xdr:row>47</xdr:row>
      <xdr:rowOff>180975</xdr:rowOff>
    </xdr:from>
    <xdr:ext cx="396240" cy="411480"/>
    <xdr:pic>
      <xdr:nvPicPr>
        <xdr:cNvPr id="2" name="Picture 1" descr="Marque de Limestone District School Board">
          <a:extLst>
            <a:ext uri="{FF2B5EF4-FFF2-40B4-BE49-F238E27FC236}">
              <a16:creationId xmlns="" xmlns:a16="http://schemas.microsoft.com/office/drawing/2014/main" id="{00000000-0008-0000-06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63140" y="8943975"/>
          <a:ext cx="396240" cy="411480"/>
        </a:xfrm>
        <a:prstGeom prst="rect">
          <a:avLst/>
        </a:prstGeom>
      </xdr:spPr>
    </xdr:pic>
    <xdr:clientData/>
  </xdr:oneCellAnchor>
  <xdr:oneCellAnchor>
    <xdr:from>
      <xdr:col>3</xdr:col>
      <xdr:colOff>1367790</xdr:colOff>
      <xdr:row>51</xdr:row>
      <xdr:rowOff>1905</xdr:rowOff>
    </xdr:from>
    <xdr:ext cx="322310" cy="388620"/>
    <xdr:pic>
      <xdr:nvPicPr>
        <xdr:cNvPr id="3" name="Picture 2" descr="Marque d'Algonquin and Lakeshore Catholic District School Board">
          <a:extLst>
            <a:ext uri="{FF2B5EF4-FFF2-40B4-BE49-F238E27FC236}">
              <a16:creationId xmlns="" xmlns:a16="http://schemas.microsoft.com/office/drawing/2014/main" id="{00000000-0008-0000-06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434590" y="9526905"/>
          <a:ext cx="322310" cy="388620"/>
        </a:xfrm>
        <a:prstGeom prst="rect">
          <a:avLst/>
        </a:prstGeom>
      </xdr:spPr>
    </xdr:pic>
    <xdr:clientData/>
  </xdr:oneCellAnchor>
</xdr:wsDr>
</file>

<file path=xl/drawings/drawing8.xml><?xml version="1.0" encoding="utf-8"?>
<xdr:wsDr xmlns:xdr="http://schemas.openxmlformats.org/drawingml/2006/spreadsheetDrawing" xmlns:a="http://schemas.openxmlformats.org/drawingml/2006/main">
  <xdr:oneCellAnchor>
    <xdr:from>
      <xdr:col>4</xdr:col>
      <xdr:colOff>283845</xdr:colOff>
      <xdr:row>52</xdr:row>
      <xdr:rowOff>152400</xdr:rowOff>
    </xdr:from>
    <xdr:ext cx="396240" cy="419100"/>
    <xdr:pic>
      <xdr:nvPicPr>
        <xdr:cNvPr id="2" name="Picture 1" descr="Marque de Limestone District School Board">
          <a:extLst>
            <a:ext uri="{FF2B5EF4-FFF2-40B4-BE49-F238E27FC236}">
              <a16:creationId xmlns="" xmlns:a16="http://schemas.microsoft.com/office/drawing/2014/main" id="{00000000-0008-0000-07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22245" y="9867900"/>
          <a:ext cx="396240" cy="419100"/>
        </a:xfrm>
        <a:prstGeom prst="rect">
          <a:avLst/>
        </a:prstGeom>
      </xdr:spPr>
    </xdr:pic>
    <xdr:clientData/>
  </xdr:oneCellAnchor>
  <xdr:oneCellAnchor>
    <xdr:from>
      <xdr:col>4</xdr:col>
      <xdr:colOff>1236345</xdr:colOff>
      <xdr:row>56</xdr:row>
      <xdr:rowOff>1905</xdr:rowOff>
    </xdr:from>
    <xdr:ext cx="322310" cy="388620"/>
    <xdr:pic>
      <xdr:nvPicPr>
        <xdr:cNvPr id="3" name="Picture 2" descr="Marque d'Algonquin and Lakeshore Catholic District School Board">
          <a:extLst>
            <a:ext uri="{FF2B5EF4-FFF2-40B4-BE49-F238E27FC236}">
              <a16:creationId xmlns="" xmlns:a16="http://schemas.microsoft.com/office/drawing/2014/main" id="{00000000-0008-0000-07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046095" y="10479405"/>
          <a:ext cx="322310" cy="388620"/>
        </a:xfrm>
        <a:prstGeom prst="rect">
          <a:avLst/>
        </a:prstGeom>
      </xdr:spPr>
    </xdr:pic>
    <xdr:clientData/>
  </xdr:oneCellAnchor>
</xdr:wsDr>
</file>

<file path=xl/drawings/drawing9.xml><?xml version="1.0" encoding="utf-8"?>
<xdr:wsDr xmlns:xdr="http://schemas.openxmlformats.org/drawingml/2006/spreadsheetDrawing" xmlns:a="http://schemas.openxmlformats.org/drawingml/2006/main">
  <xdr:oneCellAnchor>
    <xdr:from>
      <xdr:col>2</xdr:col>
      <xdr:colOff>1562100</xdr:colOff>
      <xdr:row>50</xdr:row>
      <xdr:rowOff>123825</xdr:rowOff>
    </xdr:from>
    <xdr:ext cx="396240" cy="411480"/>
    <xdr:pic>
      <xdr:nvPicPr>
        <xdr:cNvPr id="2" name="Picture 1" descr="Marque de Limestone District School Board">
          <a:extLst>
            <a:ext uri="{FF2B5EF4-FFF2-40B4-BE49-F238E27FC236}">
              <a16:creationId xmlns="" xmlns:a16="http://schemas.microsoft.com/office/drawing/2014/main" id="{00000000-0008-0000-08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28800" y="9458325"/>
          <a:ext cx="396240" cy="411480"/>
        </a:xfrm>
        <a:prstGeom prst="rect">
          <a:avLst/>
        </a:prstGeom>
      </xdr:spPr>
    </xdr:pic>
    <xdr:clientData/>
  </xdr:oneCellAnchor>
  <xdr:oneCellAnchor>
    <xdr:from>
      <xdr:col>2</xdr:col>
      <xdr:colOff>2676525</xdr:colOff>
      <xdr:row>54</xdr:row>
      <xdr:rowOff>20955</xdr:rowOff>
    </xdr:from>
    <xdr:ext cx="322310" cy="388620"/>
    <xdr:pic>
      <xdr:nvPicPr>
        <xdr:cNvPr id="3" name="Picture 2" descr="Marque d'Algonquin and Lakeshore Catholic District School Board">
          <a:extLst>
            <a:ext uri="{FF2B5EF4-FFF2-40B4-BE49-F238E27FC236}">
              <a16:creationId xmlns="" xmlns:a16="http://schemas.microsoft.com/office/drawing/2014/main" id="{00000000-0008-0000-08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28800" y="10117455"/>
          <a:ext cx="322310" cy="388620"/>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3.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1"/>
  </sheetPr>
  <dimension ref="A1:Q60"/>
  <sheetViews>
    <sheetView showGridLines="0" tabSelected="1" zoomScaleNormal="100" workbookViewId="0">
      <selection activeCell="B2" sqref="B2:P2"/>
    </sheetView>
  </sheetViews>
  <sheetFormatPr defaultColWidth="9.140625" defaultRowHeight="15" x14ac:dyDescent="0.25"/>
  <cols>
    <col min="1" max="1" width="1.28515625" customWidth="1"/>
    <col min="2" max="2" width="13.5703125" customWidth="1"/>
    <col min="3" max="3" width="9.7109375" customWidth="1"/>
    <col min="4" max="4" width="2.42578125" customWidth="1"/>
    <col min="5" max="5" width="16" bestFit="1" customWidth="1"/>
    <col min="6" max="6" width="12" bestFit="1" customWidth="1"/>
  </cols>
  <sheetData>
    <row r="1" spans="1:16" x14ac:dyDescent="0.25">
      <c r="A1" s="506" t="s">
        <v>249</v>
      </c>
    </row>
    <row r="2" spans="1:16" s="472" customFormat="1" ht="48" customHeight="1" x14ac:dyDescent="0.25">
      <c r="B2" s="510" t="s">
        <v>160</v>
      </c>
      <c r="C2" s="511"/>
      <c r="D2" s="511"/>
      <c r="E2" s="511"/>
      <c r="F2" s="511"/>
      <c r="G2" s="511"/>
      <c r="H2" s="511"/>
      <c r="I2" s="511"/>
      <c r="J2" s="511"/>
      <c r="K2" s="511"/>
      <c r="L2" s="511"/>
      <c r="M2" s="511"/>
      <c r="N2" s="511"/>
      <c r="O2" s="511"/>
      <c r="P2" s="511"/>
    </row>
    <row r="3" spans="1:16" s="472" customFormat="1" ht="21.6" customHeight="1" x14ac:dyDescent="0.25">
      <c r="B3" s="488" t="s">
        <v>159</v>
      </c>
      <c r="C3" s="501"/>
      <c r="D3" s="501"/>
      <c r="E3" s="501"/>
      <c r="F3" s="501"/>
      <c r="G3" s="501"/>
      <c r="H3" s="501"/>
      <c r="I3" s="501"/>
      <c r="J3" s="501"/>
      <c r="K3" s="501"/>
      <c r="L3" s="501"/>
      <c r="M3" s="501"/>
      <c r="N3" s="501"/>
      <c r="O3" s="501"/>
      <c r="P3" s="501"/>
    </row>
    <row r="6" spans="1:16" ht="14.45" customHeight="1" x14ac:dyDescent="0.25">
      <c r="C6" s="148" t="s">
        <v>9</v>
      </c>
    </row>
    <row r="7" spans="1:16" x14ac:dyDescent="0.25">
      <c r="C7" s="489" t="s">
        <v>98</v>
      </c>
    </row>
    <row r="8" spans="1:16" x14ac:dyDescent="0.25">
      <c r="C8" s="489" t="s">
        <v>10</v>
      </c>
    </row>
    <row r="9" spans="1:16" ht="14.45" customHeight="1" x14ac:dyDescent="0.25">
      <c r="C9" s="148" t="s">
        <v>18</v>
      </c>
    </row>
    <row r="10" spans="1:16" ht="14.45" customHeight="1" x14ac:dyDescent="0.25">
      <c r="C10" s="149" t="s">
        <v>11</v>
      </c>
    </row>
    <row r="11" spans="1:16" x14ac:dyDescent="0.25">
      <c r="C11" s="150"/>
    </row>
    <row r="12" spans="1:16" x14ac:dyDescent="0.25">
      <c r="C12" s="148" t="s">
        <v>12</v>
      </c>
    </row>
    <row r="13" spans="1:16" x14ac:dyDescent="0.25">
      <c r="C13" s="489" t="s">
        <v>20</v>
      </c>
    </row>
    <row r="14" spans="1:16" x14ac:dyDescent="0.25">
      <c r="C14" s="489" t="s">
        <v>8</v>
      </c>
    </row>
    <row r="15" spans="1:16" ht="14.45" customHeight="1" x14ac:dyDescent="0.25">
      <c r="C15" s="148" t="s">
        <v>19</v>
      </c>
    </row>
    <row r="16" spans="1:16" ht="14.45" customHeight="1" x14ac:dyDescent="0.25">
      <c r="C16" s="149" t="s">
        <v>13</v>
      </c>
    </row>
    <row r="18" spans="3:12" x14ac:dyDescent="0.25">
      <c r="C18" s="489" t="s">
        <v>237</v>
      </c>
    </row>
    <row r="20" spans="3:12" x14ac:dyDescent="0.25">
      <c r="C20" t="s">
        <v>100</v>
      </c>
      <c r="E20" s="372"/>
      <c r="F20" s="372">
        <v>43152</v>
      </c>
    </row>
    <row r="22" spans="3:12" x14ac:dyDescent="0.25">
      <c r="C22" s="155" t="s">
        <v>99</v>
      </c>
    </row>
    <row r="23" spans="3:12" ht="7.15" customHeight="1" x14ac:dyDescent="0.25"/>
    <row r="24" spans="3:12" x14ac:dyDescent="0.25">
      <c r="C24" s="157" t="s">
        <v>246</v>
      </c>
    </row>
    <row r="25" spans="3:12" x14ac:dyDescent="0.25">
      <c r="C25" s="109" t="s">
        <v>7</v>
      </c>
      <c r="D25" s="154" t="s">
        <v>221</v>
      </c>
    </row>
    <row r="26" spans="3:12" x14ac:dyDescent="0.25">
      <c r="C26" s="109" t="s">
        <v>7</v>
      </c>
      <c r="D26" s="154" t="s">
        <v>104</v>
      </c>
    </row>
    <row r="27" spans="3:12" x14ac:dyDescent="0.25">
      <c r="C27" s="109" t="s">
        <v>7</v>
      </c>
      <c r="D27" s="154" t="s">
        <v>222</v>
      </c>
    </row>
    <row r="28" spans="3:12" x14ac:dyDescent="0.25">
      <c r="C28" s="484" t="s">
        <v>247</v>
      </c>
      <c r="D28" s="485"/>
      <c r="E28" s="485"/>
      <c r="F28" s="485"/>
      <c r="G28" s="485"/>
      <c r="H28" s="485"/>
      <c r="I28" s="485"/>
      <c r="J28" s="485"/>
      <c r="K28" s="485"/>
      <c r="L28" s="485"/>
    </row>
    <row r="29" spans="3:12" x14ac:dyDescent="0.25">
      <c r="C29" s="486" t="s">
        <v>7</v>
      </c>
      <c r="D29" s="487" t="s">
        <v>21</v>
      </c>
      <c r="E29" s="485"/>
      <c r="F29" s="485"/>
      <c r="G29" s="485"/>
      <c r="H29" s="485"/>
      <c r="I29" s="485"/>
      <c r="J29" s="485"/>
      <c r="K29" s="485"/>
      <c r="L29" s="485"/>
    </row>
    <row r="30" spans="3:12" x14ac:dyDescent="0.25">
      <c r="C30" s="486" t="s">
        <v>7</v>
      </c>
      <c r="D30" s="487" t="s">
        <v>105</v>
      </c>
      <c r="E30" s="485"/>
      <c r="F30" s="485"/>
      <c r="G30" s="485"/>
      <c r="H30" s="485"/>
      <c r="I30" s="485"/>
      <c r="J30" s="485"/>
      <c r="K30" s="485"/>
      <c r="L30" s="485"/>
    </row>
    <row r="31" spans="3:12" x14ac:dyDescent="0.25">
      <c r="C31" s="486" t="s">
        <v>7</v>
      </c>
      <c r="D31" s="487" t="s">
        <v>223</v>
      </c>
      <c r="E31" s="485"/>
      <c r="F31" s="485"/>
      <c r="G31" s="485"/>
      <c r="H31" s="485"/>
      <c r="I31" s="485"/>
      <c r="J31" s="485"/>
      <c r="K31" s="485"/>
      <c r="L31" s="485"/>
    </row>
    <row r="32" spans="3:12" x14ac:dyDescent="0.25">
      <c r="C32" s="484" t="s">
        <v>248</v>
      </c>
      <c r="D32" s="485"/>
      <c r="E32" s="485"/>
      <c r="F32" s="485"/>
      <c r="G32" s="485"/>
      <c r="H32" s="485"/>
      <c r="I32" s="485"/>
      <c r="J32" s="485"/>
      <c r="K32" s="485"/>
      <c r="L32" s="485"/>
    </row>
    <row r="33" spans="3:17" x14ac:dyDescent="0.25">
      <c r="C33" s="486" t="s">
        <v>7</v>
      </c>
      <c r="D33" s="487" t="s">
        <v>177</v>
      </c>
      <c r="E33" s="485"/>
      <c r="F33" s="485"/>
      <c r="G33" s="485"/>
      <c r="H33" s="485"/>
      <c r="I33" s="485"/>
      <c r="J33" s="485"/>
      <c r="K33" s="485"/>
      <c r="L33" s="485"/>
    </row>
    <row r="34" spans="3:17" x14ac:dyDescent="0.25">
      <c r="C34" s="486" t="s">
        <v>7</v>
      </c>
      <c r="D34" s="487" t="s">
        <v>106</v>
      </c>
      <c r="E34" s="485"/>
      <c r="F34" s="485"/>
      <c r="G34" s="485"/>
      <c r="H34" s="485"/>
      <c r="I34" s="485"/>
      <c r="J34" s="485"/>
      <c r="K34" s="485"/>
      <c r="L34" s="485"/>
    </row>
    <row r="35" spans="3:17" x14ac:dyDescent="0.25">
      <c r="C35" s="486" t="s">
        <v>7</v>
      </c>
      <c r="D35" s="487" t="s">
        <v>107</v>
      </c>
      <c r="E35" s="485"/>
      <c r="F35" s="485"/>
      <c r="G35" s="485"/>
      <c r="H35" s="485"/>
      <c r="I35" s="485"/>
      <c r="J35" s="485"/>
      <c r="K35" s="485"/>
      <c r="L35" s="485"/>
    </row>
    <row r="36" spans="3:17" x14ac:dyDescent="0.25">
      <c r="C36" s="109"/>
      <c r="D36" s="154"/>
    </row>
    <row r="37" spans="3:17" s="472" customFormat="1" ht="38.450000000000003" customHeight="1" x14ac:dyDescent="0.25">
      <c r="C37" s="507" t="s">
        <v>176</v>
      </c>
      <c r="D37" s="508"/>
      <c r="E37" s="508"/>
      <c r="F37" s="508"/>
      <c r="G37" s="508"/>
      <c r="H37" s="508"/>
      <c r="I37" s="508"/>
      <c r="J37" s="508"/>
      <c r="K37" s="508"/>
      <c r="L37" s="508"/>
      <c r="M37" s="509"/>
    </row>
    <row r="39" spans="3:17" x14ac:dyDescent="0.25">
      <c r="C39" s="156" t="s">
        <v>22</v>
      </c>
    </row>
    <row r="40" spans="3:17" ht="6.6" customHeight="1" x14ac:dyDescent="0.25"/>
    <row r="41" spans="3:17" s="102" customFormat="1" x14ac:dyDescent="0.25">
      <c r="C41" s="109" t="s">
        <v>7</v>
      </c>
      <c r="D41" s="487" t="s">
        <v>224</v>
      </c>
      <c r="E41" s="487"/>
      <c r="F41" s="490"/>
      <c r="G41" s="490"/>
      <c r="H41" s="490"/>
      <c r="I41" s="490"/>
      <c r="J41" s="490"/>
      <c r="K41" s="490"/>
      <c r="L41" s="490"/>
      <c r="M41" s="490"/>
      <c r="N41" s="490"/>
      <c r="O41" s="490"/>
      <c r="P41" s="490"/>
      <c r="Q41" s="490"/>
    </row>
    <row r="42" spans="3:17" s="102" customFormat="1" x14ac:dyDescent="0.25">
      <c r="C42" s="109" t="s">
        <v>7</v>
      </c>
      <c r="D42" s="487" t="s">
        <v>178</v>
      </c>
      <c r="E42" s="487"/>
      <c r="F42" s="490"/>
      <c r="G42" s="490"/>
      <c r="H42" s="490"/>
      <c r="I42" s="490"/>
      <c r="J42" s="490"/>
      <c r="K42" s="490"/>
      <c r="L42" s="490"/>
      <c r="M42" s="490"/>
      <c r="N42" s="490"/>
      <c r="O42" s="490"/>
      <c r="P42" s="490"/>
      <c r="Q42" s="490"/>
    </row>
    <row r="43" spans="3:17" s="102" customFormat="1" x14ac:dyDescent="0.25">
      <c r="C43" s="109" t="s">
        <v>7</v>
      </c>
      <c r="D43" s="487" t="s">
        <v>101</v>
      </c>
      <c r="E43" s="487"/>
      <c r="F43" s="490"/>
      <c r="G43" s="490"/>
      <c r="H43" s="490"/>
      <c r="I43" s="490"/>
      <c r="J43" s="490"/>
      <c r="K43" s="490"/>
      <c r="L43" s="490"/>
      <c r="M43" s="490"/>
      <c r="N43" s="490"/>
      <c r="O43" s="490"/>
      <c r="P43" s="490"/>
      <c r="Q43" s="490"/>
    </row>
    <row r="44" spans="3:17" s="102" customFormat="1" x14ac:dyDescent="0.25">
      <c r="C44" s="109" t="s">
        <v>7</v>
      </c>
      <c r="D44" s="487" t="s">
        <v>108</v>
      </c>
      <c r="E44" s="487"/>
      <c r="F44" s="490"/>
      <c r="G44" s="490"/>
      <c r="H44" s="490"/>
      <c r="I44" s="490"/>
      <c r="J44" s="490"/>
      <c r="K44" s="490"/>
      <c r="L44" s="490"/>
      <c r="M44" s="490"/>
      <c r="N44" s="490"/>
      <c r="O44" s="490"/>
      <c r="P44" s="490"/>
      <c r="Q44" s="490"/>
    </row>
    <row r="45" spans="3:17" s="102" customFormat="1" x14ac:dyDescent="0.25">
      <c r="C45" s="109" t="s">
        <v>7</v>
      </c>
      <c r="D45" s="487" t="s">
        <v>179</v>
      </c>
      <c r="E45" s="487"/>
      <c r="F45" s="490"/>
      <c r="G45" s="490"/>
      <c r="H45" s="490"/>
      <c r="I45" s="490"/>
      <c r="J45" s="490"/>
      <c r="K45" s="490"/>
      <c r="L45" s="490"/>
      <c r="M45" s="490"/>
      <c r="N45" s="490"/>
      <c r="O45" s="490"/>
      <c r="P45" s="490"/>
      <c r="Q45" s="490"/>
    </row>
    <row r="46" spans="3:17" x14ac:dyDescent="0.25">
      <c r="D46" s="485"/>
      <c r="E46" s="485"/>
      <c r="F46" s="485"/>
      <c r="G46" s="485"/>
      <c r="H46" s="485"/>
      <c r="I46" s="485"/>
      <c r="J46" s="485"/>
      <c r="K46" s="485"/>
      <c r="L46" s="485"/>
      <c r="M46" s="485"/>
      <c r="N46" s="485"/>
      <c r="O46" s="485"/>
      <c r="P46" s="485"/>
      <c r="Q46" s="485"/>
    </row>
    <row r="47" spans="3:17" x14ac:dyDescent="0.25">
      <c r="C47" s="156" t="s">
        <v>225</v>
      </c>
      <c r="D47" s="485"/>
      <c r="E47" s="485"/>
      <c r="F47" s="485"/>
      <c r="G47" s="485"/>
      <c r="H47" s="485"/>
      <c r="I47" s="485"/>
      <c r="J47" s="485"/>
      <c r="K47" s="485"/>
      <c r="L47" s="485"/>
      <c r="M47" s="485"/>
      <c r="N47" s="485"/>
      <c r="O47" s="485"/>
      <c r="P47" s="485"/>
      <c r="Q47" s="485"/>
    </row>
    <row r="48" spans="3:17" ht="6" customHeight="1" x14ac:dyDescent="0.25">
      <c r="D48" s="485"/>
      <c r="E48" s="485"/>
      <c r="F48" s="485"/>
      <c r="G48" s="485"/>
      <c r="H48" s="485"/>
      <c r="I48" s="485"/>
      <c r="J48" s="485"/>
      <c r="K48" s="485"/>
      <c r="L48" s="485"/>
      <c r="M48" s="485"/>
      <c r="N48" s="485"/>
      <c r="O48" s="485"/>
      <c r="P48" s="485"/>
      <c r="Q48" s="485"/>
    </row>
    <row r="49" spans="3:17" s="102" customFormat="1" ht="29.25" customHeight="1" x14ac:dyDescent="0.25">
      <c r="C49" s="463" t="s">
        <v>7</v>
      </c>
      <c r="D49" s="512" t="s">
        <v>180</v>
      </c>
      <c r="E49" s="513"/>
      <c r="F49" s="513"/>
      <c r="G49" s="513"/>
      <c r="H49" s="513"/>
      <c r="I49" s="513"/>
      <c r="J49" s="513"/>
      <c r="K49" s="513"/>
      <c r="L49" s="513"/>
      <c r="M49" s="513"/>
      <c r="N49" s="513"/>
      <c r="O49" s="513"/>
      <c r="P49" s="513"/>
      <c r="Q49" s="513"/>
    </row>
    <row r="50" spans="3:17" s="102" customFormat="1" x14ac:dyDescent="0.25">
      <c r="C50" s="109" t="s">
        <v>7</v>
      </c>
      <c r="D50" s="487" t="s">
        <v>109</v>
      </c>
      <c r="E50" s="490"/>
      <c r="F50" s="490"/>
      <c r="G50" s="490"/>
      <c r="H50" s="490"/>
      <c r="I50" s="490"/>
      <c r="J50" s="490"/>
      <c r="K50" s="490"/>
      <c r="L50" s="490"/>
      <c r="M50" s="490"/>
      <c r="N50" s="490"/>
      <c r="O50" s="490"/>
      <c r="P50" s="490"/>
      <c r="Q50" s="490"/>
    </row>
    <row r="51" spans="3:17" s="102" customFormat="1" x14ac:dyDescent="0.25">
      <c r="C51" s="109" t="s">
        <v>7</v>
      </c>
      <c r="D51" s="487" t="s">
        <v>23</v>
      </c>
      <c r="E51" s="490"/>
      <c r="F51" s="490"/>
      <c r="G51" s="490"/>
      <c r="H51" s="490"/>
      <c r="I51" s="490"/>
      <c r="J51" s="490"/>
      <c r="K51" s="490"/>
      <c r="L51" s="490"/>
      <c r="M51" s="490"/>
      <c r="N51" s="490"/>
      <c r="O51" s="490"/>
      <c r="P51" s="490"/>
      <c r="Q51" s="490"/>
    </row>
    <row r="52" spans="3:17" ht="15.75" thickBot="1" x14ac:dyDescent="0.3"/>
    <row r="53" spans="3:17" ht="15.75" thickBot="1" x14ac:dyDescent="0.3">
      <c r="C53" s="88">
        <v>123</v>
      </c>
      <c r="E53" s="485" t="s">
        <v>181</v>
      </c>
    </row>
    <row r="54" spans="3:17" ht="15.75" thickBot="1" x14ac:dyDescent="0.3"/>
    <row r="55" spans="3:17" ht="15.75" thickBot="1" x14ac:dyDescent="0.3">
      <c r="C55" s="60">
        <v>123</v>
      </c>
      <c r="E55" s="485" t="s">
        <v>182</v>
      </c>
    </row>
    <row r="56" spans="3:17" ht="15.75" thickBot="1" x14ac:dyDescent="0.3">
      <c r="C56" s="163">
        <v>123</v>
      </c>
      <c r="E56" s="319" t="s">
        <v>226</v>
      </c>
    </row>
    <row r="57" spans="3:17" ht="15.75" thickBot="1" x14ac:dyDescent="0.3">
      <c r="C57" s="164">
        <v>123</v>
      </c>
    </row>
    <row r="58" spans="3:17" ht="15.75" thickBot="1" x14ac:dyDescent="0.3">
      <c r="C58" s="165">
        <v>123</v>
      </c>
    </row>
    <row r="59" spans="3:17" ht="15.75" thickBot="1" x14ac:dyDescent="0.3">
      <c r="C59" s="175">
        <v>123</v>
      </c>
    </row>
    <row r="60" spans="3:17" ht="15.75" thickBot="1" x14ac:dyDescent="0.3">
      <c r="C60" s="176">
        <v>123</v>
      </c>
    </row>
  </sheetData>
  <mergeCells count="3">
    <mergeCell ref="C37:M37"/>
    <mergeCell ref="B2:P2"/>
    <mergeCell ref="D49:Q49"/>
  </mergeCells>
  <pageMargins left="0.7" right="0.7" top="0.75" bottom="0.75" header="0.3" footer="0.3"/>
  <pageSetup orientation="portrait" r:id="rId1"/>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R41"/>
  <sheetViews>
    <sheetView zoomScale="85" zoomScaleNormal="85" workbookViewId="0"/>
  </sheetViews>
  <sheetFormatPr defaultColWidth="9.140625" defaultRowHeight="15" x14ac:dyDescent="0.25"/>
  <cols>
    <col min="1" max="1" width="1.28515625" customWidth="1"/>
    <col min="2" max="2" width="1.140625" customWidth="1"/>
    <col min="3" max="3" width="42.140625" customWidth="1"/>
    <col min="4" max="4" width="13.5703125" customWidth="1"/>
    <col min="5" max="5" width="13.7109375" customWidth="1"/>
    <col min="6" max="6" width="0.85546875" customWidth="1"/>
    <col min="7" max="7" width="55.42578125" customWidth="1"/>
    <col min="8" max="8" width="1.140625" customWidth="1"/>
  </cols>
  <sheetData>
    <row r="1" spans="1:18" x14ac:dyDescent="0.25">
      <c r="A1" s="506" t="s">
        <v>258</v>
      </c>
    </row>
    <row r="2" spans="1:18" ht="37.5" customHeight="1" x14ac:dyDescent="0.25">
      <c r="C2" s="516" t="s">
        <v>160</v>
      </c>
      <c r="D2" s="536"/>
      <c r="E2" s="536"/>
      <c r="F2" s="536"/>
      <c r="G2" s="536"/>
      <c r="H2" s="536"/>
    </row>
    <row r="3" spans="1:18" x14ac:dyDescent="0.25">
      <c r="C3" s="481" t="s">
        <v>159</v>
      </c>
      <c r="D3" s="485"/>
      <c r="E3" s="485"/>
      <c r="F3" s="485"/>
      <c r="G3" s="485"/>
      <c r="H3" s="485"/>
    </row>
    <row r="4" spans="1:18" ht="6" customHeight="1" x14ac:dyDescent="0.25">
      <c r="C4" s="470"/>
    </row>
    <row r="5" spans="1:18" ht="15.75" x14ac:dyDescent="0.25">
      <c r="B5" s="177"/>
      <c r="C5" s="182" t="str">
        <f>'Information sur la séance'!C13:D13</f>
        <v>Nom du projet</v>
      </c>
      <c r="D5" s="179"/>
      <c r="E5" s="179"/>
      <c r="F5" s="179"/>
      <c r="G5" s="373">
        <f ca="1">TODAY()</f>
        <v>43255</v>
      </c>
      <c r="H5" s="180"/>
    </row>
    <row r="6" spans="1:18" ht="6" customHeight="1" x14ac:dyDescent="0.25"/>
    <row r="7" spans="1:18" ht="63" customHeight="1" x14ac:dyDescent="0.25">
      <c r="C7" s="527" t="s">
        <v>218</v>
      </c>
      <c r="D7" s="527"/>
      <c r="E7" s="527"/>
      <c r="F7" s="527"/>
      <c r="G7" s="527"/>
    </row>
    <row r="8" spans="1:18" ht="6.75" customHeight="1" x14ac:dyDescent="0.25">
      <c r="C8" s="465"/>
      <c r="D8" s="465"/>
      <c r="E8" s="465"/>
      <c r="F8" s="465"/>
      <c r="G8" s="465"/>
    </row>
    <row r="9" spans="1:18" s="300" customFormat="1" ht="44.25" customHeight="1" x14ac:dyDescent="0.25">
      <c r="C9" s="541" t="s">
        <v>155</v>
      </c>
      <c r="D9" s="541"/>
      <c r="E9" s="541"/>
      <c r="F9" s="541"/>
      <c r="G9" s="541"/>
      <c r="N9" s="541"/>
      <c r="O9" s="541"/>
      <c r="P9" s="541"/>
      <c r="Q9" s="541"/>
      <c r="R9" s="541"/>
    </row>
    <row r="10" spans="1:18" ht="5.45" customHeight="1" x14ac:dyDescent="0.25"/>
    <row r="11" spans="1:18" ht="5.45" customHeight="1" x14ac:dyDescent="0.25">
      <c r="B11" s="39"/>
      <c r="C11" s="28"/>
      <c r="D11" s="28"/>
      <c r="E11" s="28"/>
      <c r="F11" s="28"/>
      <c r="G11" s="28"/>
      <c r="H11" s="41"/>
    </row>
    <row r="12" spans="1:18" ht="31.5" customHeight="1" x14ac:dyDescent="0.25">
      <c r="B12" s="43"/>
      <c r="C12" s="551" t="s">
        <v>154</v>
      </c>
      <c r="D12" s="531"/>
      <c r="E12" s="531"/>
      <c r="F12" s="531"/>
      <c r="G12" s="531"/>
      <c r="H12" s="45"/>
    </row>
    <row r="13" spans="1:18" ht="7.15" customHeight="1" x14ac:dyDescent="0.25">
      <c r="B13" s="43"/>
      <c r="C13" s="134"/>
      <c r="H13" s="45"/>
    </row>
    <row r="14" spans="1:18" ht="21.75" customHeight="1" x14ac:dyDescent="0.25">
      <c r="B14" s="43"/>
      <c r="C14" s="134"/>
      <c r="D14" s="244" t="s">
        <v>16</v>
      </c>
      <c r="E14" s="244" t="s">
        <v>17</v>
      </c>
      <c r="H14" s="45"/>
    </row>
    <row r="15" spans="1:18" ht="18.75" customHeight="1" x14ac:dyDescent="0.25">
      <c r="B15" s="43"/>
      <c r="C15" s="76"/>
      <c r="D15" s="239" t="s">
        <v>34</v>
      </c>
      <c r="E15" s="239" t="s">
        <v>34</v>
      </c>
      <c r="F15" s="67"/>
      <c r="G15" s="67"/>
      <c r="H15" s="45"/>
    </row>
    <row r="16" spans="1:18" ht="18.75" customHeight="1" x14ac:dyDescent="0.25">
      <c r="B16" s="43"/>
      <c r="C16" s="24"/>
      <c r="D16" s="240" t="str">
        <f>'Étape 1 Installations'!E12</f>
        <v>ÉLÉMENTAIRE</v>
      </c>
      <c r="E16" s="240" t="str">
        <f>'Étape 1 Installations'!F12</f>
        <v>SECONDAIRE</v>
      </c>
      <c r="F16" s="67"/>
      <c r="G16" s="67"/>
      <c r="H16" s="45"/>
    </row>
    <row r="17" spans="2:17" ht="4.9000000000000004" customHeight="1" thickBot="1" x14ac:dyDescent="0.3">
      <c r="B17" s="43"/>
      <c r="C17" s="29"/>
      <c r="D17" s="29"/>
      <c r="E17" s="29"/>
      <c r="F17" s="29"/>
      <c r="G17" s="29"/>
      <c r="H17" s="45"/>
    </row>
    <row r="18" spans="2:17" ht="27.6" customHeight="1" thickBot="1" x14ac:dyDescent="0.3">
      <c r="B18" s="43"/>
      <c r="C18" s="280" t="s">
        <v>85</v>
      </c>
      <c r="D18" s="552" t="s">
        <v>84</v>
      </c>
      <c r="E18" s="553"/>
      <c r="F18" s="278"/>
      <c r="G18" s="279" t="s">
        <v>88</v>
      </c>
      <c r="H18" s="45"/>
      <c r="O18" s="540"/>
      <c r="P18" s="540"/>
      <c r="Q18" s="540"/>
    </row>
    <row r="19" spans="2:17" ht="45" x14ac:dyDescent="0.25">
      <c r="B19" s="43"/>
      <c r="C19" s="96" t="s">
        <v>86</v>
      </c>
      <c r="D19" s="392">
        <v>1</v>
      </c>
      <c r="E19" s="393">
        <v>1</v>
      </c>
      <c r="F19" s="146"/>
      <c r="G19" s="275" t="s">
        <v>200</v>
      </c>
      <c r="H19" s="45"/>
    </row>
    <row r="20" spans="2:17" ht="74.25" customHeight="1" x14ac:dyDescent="0.25">
      <c r="B20" s="43"/>
      <c r="C20" s="98" t="s">
        <v>87</v>
      </c>
      <c r="D20" s="394">
        <v>1</v>
      </c>
      <c r="E20" s="395">
        <v>1</v>
      </c>
      <c r="F20" s="146"/>
      <c r="G20" s="276" t="s">
        <v>201</v>
      </c>
      <c r="H20" s="45"/>
    </row>
    <row r="21" spans="2:17" ht="60" x14ac:dyDescent="0.25">
      <c r="B21" s="43"/>
      <c r="C21" s="496" t="s">
        <v>199</v>
      </c>
      <c r="D21" s="394">
        <v>0.75</v>
      </c>
      <c r="E21" s="395">
        <v>0.75</v>
      </c>
      <c r="F21" s="146"/>
      <c r="G21" s="276" t="s">
        <v>202</v>
      </c>
      <c r="H21" s="45"/>
    </row>
    <row r="22" spans="2:17" ht="105" x14ac:dyDescent="0.25">
      <c r="B22" s="43"/>
      <c r="C22" s="98" t="s">
        <v>217</v>
      </c>
      <c r="D22" s="394">
        <v>0.5</v>
      </c>
      <c r="E22" s="395">
        <v>0.5</v>
      </c>
      <c r="F22" s="146"/>
      <c r="G22" s="276" t="s">
        <v>203</v>
      </c>
      <c r="H22" s="45"/>
    </row>
    <row r="23" spans="2:17" ht="75" x14ac:dyDescent="0.25">
      <c r="B23" s="43"/>
      <c r="C23" s="98" t="s">
        <v>153</v>
      </c>
      <c r="D23" s="394">
        <v>0</v>
      </c>
      <c r="E23" s="395">
        <v>0</v>
      </c>
      <c r="F23" s="146"/>
      <c r="G23" s="276" t="s">
        <v>219</v>
      </c>
      <c r="H23" s="45"/>
    </row>
    <row r="24" spans="2:17" ht="45" x14ac:dyDescent="0.25">
      <c r="B24" s="43"/>
      <c r="C24" s="98" t="s">
        <v>220</v>
      </c>
      <c r="D24" s="394">
        <v>-1</v>
      </c>
      <c r="E24" s="395">
        <v>-1</v>
      </c>
      <c r="F24" s="146"/>
      <c r="G24" s="276" t="s">
        <v>204</v>
      </c>
      <c r="H24" s="45"/>
    </row>
    <row r="25" spans="2:17" ht="41.45" customHeight="1" x14ac:dyDescent="0.25">
      <c r="B25" s="43"/>
      <c r="C25" s="98"/>
      <c r="D25" s="394">
        <v>1</v>
      </c>
      <c r="E25" s="395">
        <v>1</v>
      </c>
      <c r="F25" s="146"/>
      <c r="G25" s="276"/>
      <c r="H25" s="45"/>
    </row>
    <row r="26" spans="2:17" ht="41.45" customHeight="1" thickBot="1" x14ac:dyDescent="0.3">
      <c r="B26" s="43"/>
      <c r="C26" s="99"/>
      <c r="D26" s="396">
        <v>1</v>
      </c>
      <c r="E26" s="397">
        <v>1</v>
      </c>
      <c r="F26" s="146"/>
      <c r="G26" s="277"/>
      <c r="H26" s="45"/>
    </row>
    <row r="27" spans="2:17" ht="4.9000000000000004" customHeight="1" x14ac:dyDescent="0.25">
      <c r="B27" s="46"/>
      <c r="C27" s="30"/>
      <c r="D27" s="30"/>
      <c r="E27" s="30"/>
      <c r="F27" s="30"/>
      <c r="G27" s="30"/>
      <c r="H27" s="50"/>
    </row>
    <row r="28" spans="2:17" ht="6" customHeight="1" x14ac:dyDescent="0.25"/>
    <row r="29" spans="2:17" s="211" customFormat="1" ht="15" customHeight="1" x14ac:dyDescent="0.2">
      <c r="B29" s="209"/>
      <c r="C29" s="166" t="str">
        <f>'Information sur la séance'!C16:D16</f>
        <v>Nom</v>
      </c>
      <c r="D29" s="209"/>
      <c r="E29" s="209"/>
      <c r="F29" s="209"/>
      <c r="G29" s="209"/>
      <c r="H29" s="209"/>
    </row>
    <row r="30" spans="2:17" s="211" customFormat="1" ht="15" customHeight="1" x14ac:dyDescent="0.2">
      <c r="B30" s="209"/>
      <c r="C30" s="166" t="str">
        <f>'Information sur la séance'!C19:D19</f>
        <v>Service administrative</v>
      </c>
      <c r="D30" s="209"/>
      <c r="E30" s="209"/>
      <c r="F30" s="209"/>
      <c r="G30" s="209"/>
      <c r="H30" s="209"/>
    </row>
    <row r="31" spans="2:17" s="211" customFormat="1" ht="15" customHeight="1" x14ac:dyDescent="0.2">
      <c r="B31" s="209"/>
      <c r="C31" s="166" t="str">
        <f>'Information sur la séance'!C7:D7</f>
        <v>Nom du conseil scolaire</v>
      </c>
      <c r="D31" s="209"/>
      <c r="E31" s="209"/>
      <c r="F31" s="209"/>
      <c r="G31" s="209"/>
      <c r="H31" s="209"/>
    </row>
    <row r="32" spans="2:17" s="211" customFormat="1" ht="15" customHeight="1" x14ac:dyDescent="0.2">
      <c r="B32" s="209"/>
      <c r="C32" s="166" t="s">
        <v>46</v>
      </c>
      <c r="D32" s="209"/>
      <c r="E32" s="209"/>
      <c r="F32" s="209"/>
      <c r="G32" s="209"/>
      <c r="H32" s="209"/>
    </row>
    <row r="33" spans="2:8" s="211" customFormat="1" ht="15" customHeight="1" x14ac:dyDescent="0.2">
      <c r="B33" s="209"/>
      <c r="C33" s="376">
        <f>'Information sur la séance'!C10:D10</f>
        <v>42613</v>
      </c>
      <c r="D33" s="209"/>
      <c r="E33" s="209"/>
      <c r="F33" s="209"/>
      <c r="G33" s="209"/>
      <c r="H33" s="209"/>
    </row>
    <row r="35" spans="2:8" x14ac:dyDescent="0.25">
      <c r="C35" s="158" t="s">
        <v>9</v>
      </c>
    </row>
    <row r="36" spans="2:8" x14ac:dyDescent="0.25">
      <c r="C36" s="158" t="s">
        <v>10</v>
      </c>
    </row>
    <row r="37" spans="2:8" ht="4.1500000000000004" customHeight="1" x14ac:dyDescent="0.25"/>
    <row r="38" spans="2:8" x14ac:dyDescent="0.25">
      <c r="C38" s="158" t="s">
        <v>12</v>
      </c>
    </row>
    <row r="39" spans="2:8" x14ac:dyDescent="0.25">
      <c r="C39" s="158" t="s">
        <v>8</v>
      </c>
    </row>
    <row r="40" spans="2:8" ht="6" customHeight="1" x14ac:dyDescent="0.25"/>
    <row r="41" spans="2:8" ht="28.15" customHeight="1" x14ac:dyDescent="0.25">
      <c r="C41" s="522" t="s">
        <v>171</v>
      </c>
      <c r="D41" s="522"/>
      <c r="E41" s="522"/>
      <c r="F41" s="522"/>
      <c r="G41" s="522"/>
    </row>
  </sheetData>
  <mergeCells count="8">
    <mergeCell ref="C2:H2"/>
    <mergeCell ref="C41:G41"/>
    <mergeCell ref="D18:E18"/>
    <mergeCell ref="C7:G7"/>
    <mergeCell ref="O18:Q18"/>
    <mergeCell ref="C9:G9"/>
    <mergeCell ref="N9:R9"/>
    <mergeCell ref="C12:G12"/>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40"/>
  <sheetViews>
    <sheetView showGridLines="0" zoomScale="85" zoomScaleNormal="85" workbookViewId="0"/>
  </sheetViews>
  <sheetFormatPr defaultColWidth="9.140625" defaultRowHeight="15" x14ac:dyDescent="0.25"/>
  <cols>
    <col min="1" max="1" width="2" customWidth="1"/>
    <col min="2" max="2" width="1.28515625" customWidth="1"/>
    <col min="3" max="3" width="20.5703125" customWidth="1"/>
    <col min="4" max="4" width="51.5703125" customWidth="1"/>
    <col min="5" max="5" width="15.85546875" customWidth="1"/>
    <col min="6" max="6" width="16.140625" bestFit="1" customWidth="1"/>
    <col min="7" max="7" width="1.28515625" customWidth="1"/>
  </cols>
  <sheetData>
    <row r="1" spans="1:7" x14ac:dyDescent="0.25">
      <c r="A1" s="506" t="s">
        <v>259</v>
      </c>
    </row>
    <row r="2" spans="1:7" ht="36" customHeight="1" x14ac:dyDescent="0.25">
      <c r="C2" s="554" t="s">
        <v>160</v>
      </c>
      <c r="D2" s="531"/>
      <c r="E2" s="531"/>
      <c r="F2" s="531"/>
      <c r="G2" s="531"/>
    </row>
    <row r="3" spans="1:7" x14ac:dyDescent="0.25">
      <c r="C3" s="503" t="s">
        <v>159</v>
      </c>
      <c r="D3" s="503"/>
    </row>
    <row r="4" spans="1:7" ht="6" customHeight="1" x14ac:dyDescent="0.25">
      <c r="C4" s="503"/>
      <c r="D4" s="503"/>
    </row>
    <row r="5" spans="1:7" ht="15.75" x14ac:dyDescent="0.25">
      <c r="B5" s="177"/>
      <c r="C5" s="182" t="str">
        <f>'Information sur la séance'!C13:D13</f>
        <v>Nom du projet</v>
      </c>
      <c r="D5" s="188"/>
      <c r="E5" s="179"/>
      <c r="F5" s="373">
        <f ca="1">TODAY()</f>
        <v>43255</v>
      </c>
      <c r="G5" s="180"/>
    </row>
    <row r="6" spans="1:7" ht="3.75" customHeight="1" x14ac:dyDescent="0.25"/>
    <row r="7" spans="1:7" ht="60.75" customHeight="1" x14ac:dyDescent="0.25">
      <c r="C7" s="527" t="s">
        <v>230</v>
      </c>
      <c r="D7" s="527"/>
      <c r="E7" s="527"/>
      <c r="F7" s="527"/>
    </row>
    <row r="8" spans="1:7" ht="6" customHeight="1" x14ac:dyDescent="0.25"/>
    <row r="9" spans="1:7" ht="5.45" customHeight="1" x14ac:dyDescent="0.25">
      <c r="A9" s="77"/>
      <c r="B9" s="77"/>
      <c r="C9" s="78"/>
      <c r="D9" s="78"/>
      <c r="E9" s="78"/>
      <c r="F9" s="78"/>
      <c r="G9" s="79"/>
    </row>
    <row r="10" spans="1:7" ht="15.75" x14ac:dyDescent="0.25">
      <c r="A10" s="80"/>
      <c r="B10" s="80"/>
      <c r="C10" s="134" t="s">
        <v>158</v>
      </c>
      <c r="D10" s="134"/>
      <c r="E10" s="244" t="s">
        <v>16</v>
      </c>
      <c r="F10" s="244" t="s">
        <v>17</v>
      </c>
      <c r="G10" s="82"/>
    </row>
    <row r="11" spans="1:7" ht="5.45" customHeight="1" x14ac:dyDescent="0.25">
      <c r="A11" s="80"/>
      <c r="B11" s="80"/>
      <c r="C11" s="81"/>
      <c r="D11" s="81"/>
      <c r="E11" s="81"/>
      <c r="F11" s="81"/>
      <c r="G11" s="82"/>
    </row>
    <row r="12" spans="1:7" ht="34.15" customHeight="1" x14ac:dyDescent="0.25">
      <c r="A12" s="80"/>
      <c r="B12" s="80"/>
      <c r="C12" s="234" t="s">
        <v>6</v>
      </c>
      <c r="D12" s="245"/>
      <c r="E12" s="247" t="str">
        <f>'Étape 1 Installations'!E12</f>
        <v>ÉLÉMENTAIRE</v>
      </c>
      <c r="F12" s="247" t="str">
        <f>'Étape 1 Installations'!F12</f>
        <v>SECONDAIRE</v>
      </c>
      <c r="G12" s="82"/>
    </row>
    <row r="13" spans="1:7" s="472" customFormat="1" ht="34.15" customHeight="1" x14ac:dyDescent="0.25">
      <c r="A13" s="115"/>
      <c r="B13" s="115"/>
      <c r="C13" s="22" t="s">
        <v>157</v>
      </c>
      <c r="D13" s="162"/>
      <c r="E13" s="445">
        <f>'Étape 5 Sommaire des frais'!G18</f>
        <v>13.163180827886713</v>
      </c>
      <c r="F13" s="446">
        <f>'Étape 5 Sommaire des frais'!G28</f>
        <v>12.582592592592592</v>
      </c>
      <c r="G13" s="117"/>
    </row>
    <row r="14" spans="1:7" s="472" customFormat="1" ht="34.15" customHeight="1" x14ac:dyDescent="0.25">
      <c r="A14" s="115"/>
      <c r="B14" s="115"/>
      <c r="C14" s="22" t="s">
        <v>156</v>
      </c>
      <c r="D14" s="162"/>
      <c r="E14" s="446">
        <f>'Étape 5 Sommaire des frais'!G20</f>
        <v>2.7037609839311068</v>
      </c>
      <c r="F14" s="446">
        <f>'Étape 5 Sommaire des frais'!G30</f>
        <v>2.4071381605051636</v>
      </c>
      <c r="G14" s="117"/>
    </row>
    <row r="15" spans="1:7" s="472" customFormat="1" ht="10.15" customHeight="1" x14ac:dyDescent="0.25">
      <c r="A15" s="115"/>
      <c r="B15" s="115"/>
      <c r="C15" s="132"/>
      <c r="D15" s="132"/>
      <c r="E15" s="132"/>
      <c r="F15" s="132"/>
      <c r="G15" s="117"/>
    </row>
    <row r="16" spans="1:7" s="472" customFormat="1" ht="34.15" customHeight="1" x14ac:dyDescent="0.25">
      <c r="A16" s="115"/>
      <c r="B16" s="115"/>
      <c r="C16" s="22" t="s">
        <v>231</v>
      </c>
      <c r="D16" s="162"/>
      <c r="E16" s="133">
        <f>'Étape 4 Hypothèses'!K25</f>
        <v>2264</v>
      </c>
      <c r="F16" s="133">
        <f>'Étape 4 Hypothèses'!L25</f>
        <v>2264</v>
      </c>
      <c r="G16" s="117"/>
    </row>
    <row r="17" spans="1:7" s="472" customFormat="1" ht="7.5" customHeight="1" x14ac:dyDescent="0.25">
      <c r="A17" s="115"/>
      <c r="B17" s="115"/>
      <c r="C17" s="116"/>
      <c r="D17" s="116"/>
      <c r="E17" s="116"/>
      <c r="F17" s="116"/>
      <c r="G17" s="117"/>
    </row>
    <row r="18" spans="1:7" s="472" customFormat="1" ht="34.15" customHeight="1" x14ac:dyDescent="0.25">
      <c r="A18" s="115"/>
      <c r="B18" s="115"/>
      <c r="C18" s="22" t="s">
        <v>232</v>
      </c>
      <c r="D18" s="162"/>
      <c r="E18" s="290">
        <f>SUM(E13/E16)</f>
        <v>5.8141258073704559E-3</v>
      </c>
      <c r="F18" s="290">
        <f>SUM(F13/F16)</f>
        <v>5.5576822405444311E-3</v>
      </c>
      <c r="G18" s="117"/>
    </row>
    <row r="19" spans="1:7" s="472" customFormat="1" ht="34.15" customHeight="1" x14ac:dyDescent="0.25">
      <c r="A19" s="115"/>
      <c r="B19" s="115"/>
      <c r="C19" s="22" t="s">
        <v>233</v>
      </c>
      <c r="D19" s="162"/>
      <c r="E19" s="290">
        <f>SUM(E14/E16)</f>
        <v>1.1942407172840577E-3</v>
      </c>
      <c r="F19" s="290">
        <f>SUM(F14/F16)</f>
        <v>1.0632235691277225E-3</v>
      </c>
      <c r="G19" s="117"/>
    </row>
    <row r="20" spans="1:7" s="472" customFormat="1" ht="8.25" customHeight="1" x14ac:dyDescent="0.25">
      <c r="A20" s="115"/>
      <c r="B20" s="115"/>
      <c r="C20" s="116"/>
      <c r="D20" s="116"/>
      <c r="E20" s="116"/>
      <c r="F20" s="116"/>
      <c r="G20" s="117"/>
    </row>
    <row r="21" spans="1:7" s="472" customFormat="1" ht="34.15" customHeight="1" x14ac:dyDescent="0.25">
      <c r="A21" s="115"/>
      <c r="B21" s="115"/>
      <c r="C21" s="246" t="s">
        <v>239</v>
      </c>
      <c r="D21" s="291"/>
      <c r="E21" s="199" t="s">
        <v>74</v>
      </c>
      <c r="F21" s="199" t="s">
        <v>89</v>
      </c>
      <c r="G21" s="117"/>
    </row>
    <row r="22" spans="1:7" s="472" customFormat="1" ht="34.15" customHeight="1" x14ac:dyDescent="0.25">
      <c r="A22" s="115"/>
      <c r="B22" s="115"/>
      <c r="C22" s="555" t="str">
        <f>'Étape 6 Tarif espaces exclusifs'!F45</f>
        <v>Taux annuel de décembre 2017</v>
      </c>
      <c r="D22" s="556"/>
      <c r="E22" s="398">
        <f>'Étape 6 Tarif espaces exclusifs'!H45</f>
        <v>1.9E-2</v>
      </c>
      <c r="F22" s="359">
        <v>1</v>
      </c>
      <c r="G22" s="117"/>
    </row>
    <row r="23" spans="1:7" s="472" customFormat="1" ht="9.6" customHeight="1" thickBot="1" x14ac:dyDescent="0.3">
      <c r="A23" s="115"/>
      <c r="B23" s="115"/>
      <c r="C23" s="132"/>
      <c r="D23" s="132"/>
      <c r="E23" s="132"/>
      <c r="F23" s="132"/>
      <c r="G23" s="117"/>
    </row>
    <row r="24" spans="1:7" s="472" customFormat="1" ht="34.15" customHeight="1" thickBot="1" x14ac:dyDescent="0.3">
      <c r="A24" s="115"/>
      <c r="B24" s="115"/>
      <c r="C24" s="557" t="s">
        <v>234</v>
      </c>
      <c r="D24" s="534"/>
      <c r="E24" s="292">
        <f>FV(E22/12,F22*12,0,-E18)</f>
        <v>5.925561288608619E-3</v>
      </c>
      <c r="F24" s="293">
        <f>FV(E22/12,F22*12,0,-F18)</f>
        <v>5.6642026385479889E-3</v>
      </c>
      <c r="G24" s="117"/>
    </row>
    <row r="25" spans="1:7" s="472" customFormat="1" ht="34.15" customHeight="1" thickBot="1" x14ac:dyDescent="0.3">
      <c r="A25" s="115"/>
      <c r="B25" s="115"/>
      <c r="C25" s="557" t="s">
        <v>235</v>
      </c>
      <c r="D25" s="534"/>
      <c r="E25" s="292">
        <f>FV(E22/12,F22*12,0,-E19)</f>
        <v>1.217129934589272E-3</v>
      </c>
      <c r="F25" s="293">
        <f>FV(E22/12,F22*12,0,-F19)</f>
        <v>1.0836016679193429E-3</v>
      </c>
      <c r="G25" s="117"/>
    </row>
    <row r="26" spans="1:7" ht="6.6" customHeight="1" x14ac:dyDescent="0.25">
      <c r="A26" s="83"/>
      <c r="B26" s="83"/>
      <c r="C26" s="84"/>
      <c r="D26" s="84"/>
      <c r="E26" s="84"/>
      <c r="F26" s="84"/>
      <c r="G26" s="85"/>
    </row>
    <row r="27" spans="1:7" ht="4.9000000000000004" customHeight="1" x14ac:dyDescent="0.25"/>
    <row r="28" spans="1:7" s="211" customFormat="1" ht="17.25" customHeight="1" x14ac:dyDescent="0.2">
      <c r="B28" s="209"/>
      <c r="C28" s="166" t="str">
        <f>'Information sur la séance'!C16:D16</f>
        <v>Nom</v>
      </c>
      <c r="D28" s="166"/>
      <c r="E28" s="209"/>
      <c r="F28" s="209"/>
      <c r="G28" s="209"/>
    </row>
    <row r="29" spans="1:7" s="211" customFormat="1" ht="17.25" customHeight="1" x14ac:dyDescent="0.2">
      <c r="B29" s="209"/>
      <c r="C29" s="166" t="str">
        <f>'Information sur la séance'!C19:D19</f>
        <v>Service administrative</v>
      </c>
      <c r="D29" s="166"/>
      <c r="E29" s="209"/>
      <c r="F29" s="209"/>
      <c r="G29" s="209"/>
    </row>
    <row r="30" spans="1:7" s="211" customFormat="1" ht="17.25" customHeight="1" x14ac:dyDescent="0.2">
      <c r="B30" s="209"/>
      <c r="C30" s="166" t="str">
        <f>'Information sur la séance'!C7:D7</f>
        <v>Nom du conseil scolaire</v>
      </c>
      <c r="D30" s="166"/>
      <c r="E30" s="209"/>
      <c r="F30" s="209"/>
      <c r="G30" s="209"/>
    </row>
    <row r="31" spans="1:7" s="211" customFormat="1" ht="17.25" customHeight="1" x14ac:dyDescent="0.2">
      <c r="B31" s="209"/>
      <c r="C31" s="167" t="s">
        <v>46</v>
      </c>
      <c r="D31" s="167"/>
      <c r="E31" s="209"/>
      <c r="F31" s="209"/>
      <c r="G31" s="209"/>
    </row>
    <row r="32" spans="1:7" s="211" customFormat="1" ht="17.25" customHeight="1" x14ac:dyDescent="0.2">
      <c r="B32" s="209"/>
      <c r="C32" s="376">
        <f>'Information sur la séance'!C10:D10</f>
        <v>42613</v>
      </c>
      <c r="D32" s="168"/>
      <c r="E32" s="209"/>
      <c r="F32" s="209"/>
      <c r="G32" s="209"/>
    </row>
    <row r="34" spans="3:6" x14ac:dyDescent="0.25">
      <c r="C34" s="158" t="s">
        <v>9</v>
      </c>
    </row>
    <row r="35" spans="3:6" x14ac:dyDescent="0.25">
      <c r="C35" s="158" t="s">
        <v>10</v>
      </c>
    </row>
    <row r="36" spans="3:6" ht="5.45" customHeight="1" x14ac:dyDescent="0.25"/>
    <row r="37" spans="3:6" x14ac:dyDescent="0.25">
      <c r="C37" s="158" t="s">
        <v>12</v>
      </c>
    </row>
    <row r="38" spans="3:6" x14ac:dyDescent="0.25">
      <c r="C38" s="158" t="s">
        <v>8</v>
      </c>
    </row>
    <row r="39" spans="3:6" ht="6.6" customHeight="1" x14ac:dyDescent="0.25"/>
    <row r="40" spans="3:6" ht="37.15" customHeight="1" x14ac:dyDescent="0.25">
      <c r="C40" s="522" t="s">
        <v>237</v>
      </c>
      <c r="D40" s="522"/>
      <c r="E40" s="522"/>
      <c r="F40" s="522"/>
    </row>
  </sheetData>
  <mergeCells count="6">
    <mergeCell ref="C2:G2"/>
    <mergeCell ref="C7:F7"/>
    <mergeCell ref="C22:D22"/>
    <mergeCell ref="C40:F40"/>
    <mergeCell ref="C25:D25"/>
    <mergeCell ref="C24:D24"/>
  </mergeCells>
  <pageMargins left="0.7" right="0.7" top="0.75" bottom="0.75" header="0.3" footer="0.3"/>
  <pageSetup orientation="portrait" verticalDpi="0"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3"/>
  <sheetViews>
    <sheetView showGridLines="0" zoomScale="85" zoomScaleNormal="85" workbookViewId="0"/>
  </sheetViews>
  <sheetFormatPr defaultColWidth="9.140625" defaultRowHeight="15" x14ac:dyDescent="0.25"/>
  <cols>
    <col min="1" max="1" width="1.5703125" customWidth="1"/>
    <col min="2" max="2" width="2" customWidth="1"/>
    <col min="3" max="3" width="29.28515625" customWidth="1"/>
    <col min="4" max="4" width="11.140625" customWidth="1"/>
    <col min="5" max="5" width="16.140625" customWidth="1"/>
    <col min="6" max="6" width="12" customWidth="1"/>
    <col min="7" max="7" width="16.5703125" style="16" customWidth="1"/>
    <col min="8" max="8" width="12.5703125" customWidth="1"/>
    <col min="9" max="9" width="13.7109375" customWidth="1"/>
    <col min="10" max="10" width="13.7109375" bestFit="1" customWidth="1"/>
    <col min="11" max="11" width="11.140625" customWidth="1"/>
    <col min="12" max="15" width="13.85546875" customWidth="1"/>
    <col min="16" max="17" width="12.140625" customWidth="1"/>
    <col min="18" max="18" width="13.5703125" bestFit="1" customWidth="1"/>
    <col min="19" max="19" width="12.140625" customWidth="1"/>
    <col min="20" max="23" width="13.5703125" customWidth="1"/>
    <col min="24" max="24" width="16.140625" bestFit="1" customWidth="1"/>
    <col min="25" max="25" width="1.42578125" customWidth="1"/>
  </cols>
  <sheetData>
    <row r="1" spans="1:25" ht="7.5" customHeight="1" x14ac:dyDescent="0.25">
      <c r="A1" s="506" t="s">
        <v>260</v>
      </c>
      <c r="B1" s="1"/>
      <c r="C1" s="2"/>
      <c r="D1" s="2"/>
      <c r="E1" s="2"/>
    </row>
    <row r="2" spans="1:25" ht="18" x14ac:dyDescent="0.25">
      <c r="B2" s="1"/>
      <c r="C2" s="558" t="s">
        <v>160</v>
      </c>
      <c r="D2" s="558"/>
      <c r="E2" s="558"/>
      <c r="F2" s="558"/>
      <c r="G2" s="558"/>
      <c r="H2" s="558"/>
      <c r="I2" s="558"/>
      <c r="J2" s="558"/>
      <c r="K2" s="558"/>
      <c r="L2" s="558"/>
      <c r="M2" s="558"/>
      <c r="N2" s="558"/>
      <c r="O2" s="558"/>
      <c r="P2" s="558"/>
      <c r="Q2" s="558"/>
      <c r="R2" s="558"/>
      <c r="S2" s="558"/>
      <c r="T2" s="558"/>
      <c r="U2" s="558"/>
      <c r="V2" s="558"/>
      <c r="W2" s="558"/>
      <c r="X2" s="558"/>
    </row>
    <row r="3" spans="1:25" x14ac:dyDescent="0.25">
      <c r="B3" s="1"/>
      <c r="C3" s="559" t="s">
        <v>159</v>
      </c>
      <c r="D3" s="559"/>
      <c r="E3" s="559"/>
      <c r="F3" s="559"/>
      <c r="G3" s="559"/>
      <c r="H3" s="559"/>
      <c r="I3" s="559"/>
      <c r="J3" s="559"/>
      <c r="K3" s="559"/>
      <c r="L3" s="559"/>
      <c r="M3" s="559"/>
      <c r="N3" s="559"/>
      <c r="O3" s="559"/>
      <c r="P3" s="559"/>
      <c r="Q3" s="559"/>
      <c r="R3" s="559"/>
      <c r="S3" s="559"/>
      <c r="T3" s="559"/>
      <c r="U3" s="559"/>
      <c r="V3" s="559"/>
      <c r="W3" s="559"/>
      <c r="X3" s="559"/>
    </row>
    <row r="4" spans="1:25" ht="6.75" customHeight="1" x14ac:dyDescent="0.25">
      <c r="B4" s="1"/>
      <c r="C4" s="503"/>
      <c r="D4" s="62"/>
      <c r="E4" s="62"/>
      <c r="F4" s="63"/>
      <c r="G4" s="64"/>
      <c r="H4" s="63"/>
      <c r="I4" s="63"/>
      <c r="J4" s="63"/>
      <c r="K4" s="63"/>
      <c r="L4" s="63"/>
      <c r="M4" s="63"/>
      <c r="N4" s="63"/>
      <c r="O4" s="63"/>
      <c r="P4" s="63"/>
      <c r="Q4" s="63"/>
      <c r="R4" s="63"/>
      <c r="S4" s="63"/>
      <c r="T4" s="63"/>
      <c r="U4" s="63"/>
      <c r="V4" s="63"/>
      <c r="W4" s="63"/>
      <c r="X4" s="63"/>
    </row>
    <row r="5" spans="1:25" ht="15.75" x14ac:dyDescent="0.25">
      <c r="B5" s="205"/>
      <c r="C5" s="182" t="str">
        <f>'Étape 9 Examen coûts horaires'!C5</f>
        <v>Nom du projet</v>
      </c>
      <c r="D5" s="206"/>
      <c r="E5" s="206"/>
      <c r="F5" s="207"/>
      <c r="G5" s="208"/>
      <c r="H5" s="207"/>
      <c r="I5" s="207"/>
      <c r="J5" s="207"/>
      <c r="K5" s="207"/>
      <c r="L5" s="207"/>
      <c r="M5" s="207"/>
      <c r="N5" s="207"/>
      <c r="O5" s="207"/>
      <c r="P5" s="207"/>
      <c r="Q5" s="207"/>
      <c r="R5" s="207"/>
      <c r="S5" s="207"/>
      <c r="T5" s="207"/>
      <c r="U5" s="207"/>
      <c r="V5" s="207"/>
      <c r="W5" s="207"/>
      <c r="X5" s="373">
        <f ca="1">TODAY()</f>
        <v>43255</v>
      </c>
      <c r="Y5" s="180"/>
    </row>
    <row r="6" spans="1:25" s="1" customFormat="1" ht="5.25" customHeight="1" x14ac:dyDescent="0.2">
      <c r="C6" s="136"/>
      <c r="D6" s="4"/>
      <c r="E6" s="4"/>
      <c r="F6" s="9"/>
      <c r="G6" s="5"/>
      <c r="H6" s="9"/>
      <c r="I6" s="9"/>
      <c r="J6" s="9"/>
      <c r="K6" s="9"/>
      <c r="L6" s="9"/>
      <c r="M6" s="9"/>
      <c r="N6" s="9"/>
      <c r="O6" s="9"/>
      <c r="P6" s="9"/>
      <c r="Q6" s="9"/>
      <c r="R6" s="9"/>
      <c r="S6" s="9"/>
      <c r="T6" s="9"/>
      <c r="U6" s="9"/>
      <c r="V6" s="9"/>
      <c r="W6" s="9"/>
      <c r="X6" s="9"/>
    </row>
    <row r="7" spans="1:25" s="169" customFormat="1" ht="25.15" customHeight="1" x14ac:dyDescent="0.25">
      <c r="C7" s="170" t="s">
        <v>163</v>
      </c>
      <c r="D7" s="171"/>
      <c r="E7" s="171"/>
      <c r="F7" s="17"/>
      <c r="G7" s="17"/>
      <c r="I7" s="299" t="s">
        <v>205</v>
      </c>
      <c r="J7" s="401">
        <f>C35</f>
        <v>42613</v>
      </c>
      <c r="K7" s="299" t="s">
        <v>92</v>
      </c>
      <c r="L7" s="17">
        <f>'Étape 6 Tarif espaces exclusifs'!I45</f>
        <v>1</v>
      </c>
      <c r="M7" s="400" t="s">
        <v>91</v>
      </c>
      <c r="N7" s="399">
        <f>'Étape 6 Tarif espaces exclusifs'!H45</f>
        <v>1.9E-2</v>
      </c>
      <c r="O7" s="17"/>
      <c r="P7" s="17"/>
      <c r="Q7" s="299" t="s">
        <v>205</v>
      </c>
      <c r="R7" s="401">
        <f>C35</f>
        <v>42613</v>
      </c>
      <c r="S7" s="299" t="s">
        <v>92</v>
      </c>
      <c r="T7" s="17">
        <f>L7</f>
        <v>1</v>
      </c>
      <c r="U7" s="400" t="s">
        <v>91</v>
      </c>
      <c r="V7" s="399">
        <f>N7</f>
        <v>1.9E-2</v>
      </c>
      <c r="W7" s="17"/>
      <c r="X7" s="17"/>
    </row>
    <row r="8" spans="1:25" s="1" customFormat="1" ht="7.5" customHeight="1" thickBot="1" x14ac:dyDescent="0.35">
      <c r="C8" s="3"/>
      <c r="D8" s="3"/>
      <c r="E8" s="3"/>
      <c r="G8" s="17"/>
    </row>
    <row r="9" spans="1:25" ht="6.75" customHeight="1" thickBot="1" x14ac:dyDescent="0.3">
      <c r="B9" s="257"/>
      <c r="C9" s="262"/>
      <c r="D9" s="262"/>
      <c r="E9" s="262"/>
      <c r="F9" s="263"/>
      <c r="G9" s="264"/>
      <c r="H9" s="262"/>
      <c r="I9" s="262"/>
      <c r="J9" s="262"/>
      <c r="K9" s="262"/>
      <c r="L9" s="262"/>
      <c r="M9" s="262"/>
      <c r="N9" s="262"/>
      <c r="O9" s="262"/>
      <c r="P9" s="262"/>
      <c r="Q9" s="262"/>
      <c r="R9" s="262"/>
      <c r="S9" s="262"/>
      <c r="T9" s="262"/>
      <c r="U9" s="262"/>
      <c r="V9" s="262"/>
      <c r="W9" s="262"/>
      <c r="X9" s="262"/>
      <c r="Y9" s="265"/>
    </row>
    <row r="10" spans="1:25" ht="33" customHeight="1" x14ac:dyDescent="0.25">
      <c r="B10" s="258"/>
      <c r="C10" s="14" t="s">
        <v>35</v>
      </c>
      <c r="D10" s="248" t="str">
        <f>'Étape 1 Installations'!E12</f>
        <v>ÉLÉMENTAIRE</v>
      </c>
      <c r="E10" s="249"/>
      <c r="F10" s="248" t="str">
        <f>'Étape 1 Installations'!F12</f>
        <v>SECONDAIRE</v>
      </c>
      <c r="G10" s="249"/>
      <c r="H10" s="260"/>
      <c r="I10" s="250" t="str">
        <f>'Étape 1 Installations'!E12</f>
        <v>ÉLÉMENTAIRE</v>
      </c>
      <c r="J10" s="251"/>
      <c r="K10" s="251"/>
      <c r="L10" s="251"/>
      <c r="M10" s="251"/>
      <c r="N10" s="251"/>
      <c r="O10" s="251"/>
      <c r="P10" s="252"/>
      <c r="Q10" s="250" t="str">
        <f>'Étape 1 Installations'!F12</f>
        <v>SECONDAIRE</v>
      </c>
      <c r="R10" s="251"/>
      <c r="S10" s="251"/>
      <c r="T10" s="251"/>
      <c r="U10" s="251"/>
      <c r="V10" s="251"/>
      <c r="W10" s="251"/>
      <c r="X10" s="252"/>
      <c r="Y10" s="266"/>
    </row>
    <row r="11" spans="1:25" ht="49.5" customHeight="1" x14ac:dyDescent="0.25">
      <c r="B11" s="258"/>
      <c r="C11" s="69"/>
      <c r="D11" s="560" t="s">
        <v>238</v>
      </c>
      <c r="E11" s="562" t="s">
        <v>162</v>
      </c>
      <c r="F11" s="560" t="s">
        <v>238</v>
      </c>
      <c r="G11" s="562" t="s">
        <v>162</v>
      </c>
      <c r="H11" s="72" t="s">
        <v>85</v>
      </c>
      <c r="I11" s="253" t="str">
        <f>'Étape 8 Tarifs horaires'!C19</f>
        <v>Conseil</v>
      </c>
      <c r="J11" s="254" t="str">
        <f>'Étape 8 Tarifs horaires'!C20</f>
        <v>Services jeunesse</v>
      </c>
      <c r="K11" s="255" t="str">
        <f>'Étape 8 Tarifs horaires'!C21</f>
        <v>Services de garde partenaires</v>
      </c>
      <c r="L11" s="255" t="str">
        <f>'Étape 8 Tarifs horaires'!C22</f>
        <v>Services à la communauté</v>
      </c>
      <c r="M11" s="255" t="str">
        <f>'Étape 8 Tarifs horaires'!C23</f>
        <v>Activité (taux de recouvrement des coûts)</v>
      </c>
      <c r="N11" s="255" t="str">
        <f>'Étape 8 Tarifs horaires'!C24</f>
        <v>Commercial</v>
      </c>
      <c r="O11" s="255">
        <f>'Étape 8 Tarifs horaires'!C25</f>
        <v>0</v>
      </c>
      <c r="P11" s="256">
        <f>'Étape 8 Tarifs horaires'!C26</f>
        <v>0</v>
      </c>
      <c r="Q11" s="253" t="str">
        <f t="shared" ref="Q11:X11" si="0">I11</f>
        <v>Conseil</v>
      </c>
      <c r="R11" s="254" t="str">
        <f t="shared" si="0"/>
        <v>Services jeunesse</v>
      </c>
      <c r="S11" s="255" t="str">
        <f t="shared" si="0"/>
        <v>Services de garde partenaires</v>
      </c>
      <c r="T11" s="255" t="str">
        <f t="shared" si="0"/>
        <v>Services à la communauté</v>
      </c>
      <c r="U11" s="255" t="str">
        <f t="shared" si="0"/>
        <v>Activité (taux de recouvrement des coûts)</v>
      </c>
      <c r="V11" s="255" t="str">
        <f t="shared" si="0"/>
        <v>Commercial</v>
      </c>
      <c r="W11" s="255">
        <f t="shared" si="0"/>
        <v>0</v>
      </c>
      <c r="X11" s="256">
        <f t="shared" si="0"/>
        <v>0</v>
      </c>
      <c r="Y11" s="266"/>
    </row>
    <row r="12" spans="1:25" ht="31.5" customHeight="1" x14ac:dyDescent="0.25">
      <c r="B12" s="258"/>
      <c r="C12" s="10"/>
      <c r="D12" s="561"/>
      <c r="E12" s="563"/>
      <c r="F12" s="561"/>
      <c r="G12" s="563"/>
      <c r="H12" s="19" t="s">
        <v>84</v>
      </c>
      <c r="I12" s="478">
        <f>'Étape 8 Tarifs horaires'!D19</f>
        <v>1</v>
      </c>
      <c r="J12" s="477">
        <f>'Étape 8 Tarifs horaires'!D20</f>
        <v>1</v>
      </c>
      <c r="K12" s="476">
        <f>'Étape 8 Tarifs horaires'!E21</f>
        <v>0.75</v>
      </c>
      <c r="L12" s="476">
        <f>'Étape 8 Tarifs horaires'!D22</f>
        <v>0.5</v>
      </c>
      <c r="M12" s="476">
        <f>'Étape 8 Tarifs horaires'!D23</f>
        <v>0</v>
      </c>
      <c r="N12" s="476">
        <f>'Étape 8 Tarifs horaires'!D24</f>
        <v>-1</v>
      </c>
      <c r="O12" s="476">
        <f>'Étape 8 Tarifs horaires'!D25</f>
        <v>1</v>
      </c>
      <c r="P12" s="475">
        <f>'Étape 8 Tarifs horaires'!D26</f>
        <v>1</v>
      </c>
      <c r="Q12" s="478">
        <f>'Étape 8 Tarifs horaires'!E19</f>
        <v>1</v>
      </c>
      <c r="R12" s="477">
        <f>'Étape 8 Tarifs horaires'!E20</f>
        <v>1</v>
      </c>
      <c r="S12" s="476">
        <f>'Étape 8 Tarifs horaires'!E21</f>
        <v>0.75</v>
      </c>
      <c r="T12" s="476">
        <f>'Étape 8 Tarifs horaires'!E22</f>
        <v>0.5</v>
      </c>
      <c r="U12" s="476">
        <f>'Étape 8 Tarifs horaires'!E23</f>
        <v>0</v>
      </c>
      <c r="V12" s="476">
        <f>'Étape 8 Tarifs horaires'!E24</f>
        <v>-1</v>
      </c>
      <c r="W12" s="476">
        <f>'Étape 8 Tarifs horaires'!E25</f>
        <v>1</v>
      </c>
      <c r="X12" s="475">
        <f>'Étape 8 Tarifs horaires'!E26</f>
        <v>1</v>
      </c>
      <c r="Y12" s="266"/>
    </row>
    <row r="13" spans="1:25" ht="6.75" customHeight="1" x14ac:dyDescent="0.25">
      <c r="B13" s="258"/>
      <c r="C13" s="260"/>
      <c r="D13" s="260"/>
      <c r="E13" s="268"/>
      <c r="F13" s="260"/>
      <c r="G13" s="268"/>
      <c r="H13" s="260"/>
      <c r="I13" s="269"/>
      <c r="J13" s="260"/>
      <c r="K13" s="260"/>
      <c r="L13" s="260"/>
      <c r="M13" s="260"/>
      <c r="N13" s="260"/>
      <c r="O13" s="260"/>
      <c r="P13" s="260"/>
      <c r="Q13" s="269"/>
      <c r="R13" s="260"/>
      <c r="S13" s="260"/>
      <c r="T13" s="260"/>
      <c r="U13" s="260"/>
      <c r="V13" s="260"/>
      <c r="W13" s="260"/>
      <c r="X13" s="260"/>
      <c r="Y13" s="266"/>
    </row>
    <row r="14" spans="1:25" ht="20.25" customHeight="1" x14ac:dyDescent="0.25">
      <c r="B14" s="258"/>
      <c r="C14" s="11" t="str">
        <f>'Étape 1 Installations'!C21</f>
        <v>Gymnase simple</v>
      </c>
      <c r="D14" s="15">
        <f>SUM('Étape 1 Installations'!E21)+('Étape 1 Installations'!E21*'Étape 4 Hypothèses'!$K$15)</f>
        <v>3510</v>
      </c>
      <c r="E14" s="447">
        <f>SUM(D14*'Étape 9 Examen coûts horaires'!$E$24)</f>
        <v>20.798720123016253</v>
      </c>
      <c r="F14" s="15">
        <f>SUM('Étape 1 Installations'!F21)+('Étape 1 Installations'!F21*'Étape 4 Hypothèses'!$L$15)</f>
        <v>5200</v>
      </c>
      <c r="G14" s="447">
        <f>SUM(F14*'Étape 9 Examen coûts horaires'!$F$24)</f>
        <v>29.453853720449544</v>
      </c>
      <c r="H14" s="261" t="s">
        <v>93</v>
      </c>
      <c r="I14" s="449">
        <f t="shared" ref="I14:P23" si="1">SUM($E14)-($E14*I$12)</f>
        <v>0</v>
      </c>
      <c r="J14" s="450">
        <f t="shared" si="1"/>
        <v>0</v>
      </c>
      <c r="K14" s="450">
        <f t="shared" si="1"/>
        <v>5.1996800307540632</v>
      </c>
      <c r="L14" s="450">
        <f t="shared" si="1"/>
        <v>10.399360061508126</v>
      </c>
      <c r="M14" s="450">
        <f t="shared" si="1"/>
        <v>20.798720123016253</v>
      </c>
      <c r="N14" s="450">
        <f t="shared" si="1"/>
        <v>41.597440246032505</v>
      </c>
      <c r="O14" s="450">
        <f t="shared" si="1"/>
        <v>0</v>
      </c>
      <c r="P14" s="450">
        <f t="shared" si="1"/>
        <v>0</v>
      </c>
      <c r="Q14" s="449">
        <f t="shared" ref="Q14:X22" si="2">SUM($G14)-($G14*Q$12)</f>
        <v>0</v>
      </c>
      <c r="R14" s="450">
        <f t="shared" si="2"/>
        <v>0</v>
      </c>
      <c r="S14" s="450">
        <f t="shared" si="2"/>
        <v>7.363463430112386</v>
      </c>
      <c r="T14" s="450">
        <f t="shared" si="2"/>
        <v>14.726926860224772</v>
      </c>
      <c r="U14" s="450">
        <f t="shared" si="2"/>
        <v>29.453853720449544</v>
      </c>
      <c r="V14" s="450">
        <f t="shared" si="2"/>
        <v>58.907707440899088</v>
      </c>
      <c r="W14" s="450">
        <f t="shared" si="2"/>
        <v>0</v>
      </c>
      <c r="X14" s="450">
        <f t="shared" si="2"/>
        <v>0</v>
      </c>
      <c r="Y14" s="266"/>
    </row>
    <row r="15" spans="1:25" ht="20.25" customHeight="1" x14ac:dyDescent="0.25">
      <c r="B15" s="258"/>
      <c r="C15" s="20" t="str">
        <f>'Étape 1 Installations'!C22</f>
        <v>Gymnase double</v>
      </c>
      <c r="D15" s="18">
        <f>SUM('Étape 1 Installations'!E22)+('Étape 1 Installations'!E22*'Étape 4 Hypothèses'!$K$15)</f>
        <v>3900</v>
      </c>
      <c r="E15" s="447">
        <f>SUM(D15*'Étape 9 Examen coûts horaires'!$E$24)</f>
        <v>23.109689025573616</v>
      </c>
      <c r="F15" s="18">
        <f>SUM('Étape 1 Installations'!F22)+('Étape 1 Installations'!F22*'Étape 4 Hypothèses'!$L$15)</f>
        <v>9750</v>
      </c>
      <c r="G15" s="447">
        <f>SUM(F15*'Étape 9 Examen coûts horaires'!$F$24)</f>
        <v>55.225975725842893</v>
      </c>
      <c r="H15" s="260"/>
      <c r="I15" s="451">
        <f t="shared" si="1"/>
        <v>0</v>
      </c>
      <c r="J15" s="452">
        <f t="shared" si="1"/>
        <v>0</v>
      </c>
      <c r="K15" s="452">
        <f t="shared" si="1"/>
        <v>5.7774222563934039</v>
      </c>
      <c r="L15" s="452">
        <f t="shared" si="1"/>
        <v>11.554844512786808</v>
      </c>
      <c r="M15" s="452">
        <f t="shared" si="1"/>
        <v>23.109689025573616</v>
      </c>
      <c r="N15" s="452">
        <f t="shared" si="1"/>
        <v>46.219378051147231</v>
      </c>
      <c r="O15" s="452">
        <f t="shared" si="1"/>
        <v>0</v>
      </c>
      <c r="P15" s="452">
        <f t="shared" si="1"/>
        <v>0</v>
      </c>
      <c r="Q15" s="451">
        <f t="shared" si="2"/>
        <v>0</v>
      </c>
      <c r="R15" s="452">
        <f t="shared" si="2"/>
        <v>0</v>
      </c>
      <c r="S15" s="452">
        <f t="shared" si="2"/>
        <v>13.806493931460722</v>
      </c>
      <c r="T15" s="452">
        <f t="shared" si="2"/>
        <v>27.612987862921447</v>
      </c>
      <c r="U15" s="452">
        <f t="shared" si="2"/>
        <v>55.225975725842893</v>
      </c>
      <c r="V15" s="452">
        <f t="shared" si="2"/>
        <v>110.45195145168579</v>
      </c>
      <c r="W15" s="452">
        <f t="shared" si="2"/>
        <v>0</v>
      </c>
      <c r="X15" s="452">
        <f t="shared" si="2"/>
        <v>0</v>
      </c>
      <c r="Y15" s="266"/>
    </row>
    <row r="16" spans="1:25" ht="20.25" customHeight="1" x14ac:dyDescent="0.25">
      <c r="B16" s="258"/>
      <c r="C16" s="11" t="str">
        <f>'Étape 1 Installations'!C23</f>
        <v>Scène</v>
      </c>
      <c r="D16" s="15">
        <f>SUM('Étape 1 Installations'!E23)+('Étape 1 Installations'!E23*'Étape 4 Hypothèses'!$K$15)</f>
        <v>702</v>
      </c>
      <c r="E16" s="447">
        <f>SUM(D16*'Étape 9 Examen coûts horaires'!$E$24)</f>
        <v>4.1597440246032509</v>
      </c>
      <c r="F16" s="15">
        <f>SUM('Étape 1 Installations'!F23)+('Étape 1 Installations'!F23*'Étape 4 Hypothèses'!$L$15)</f>
        <v>1560</v>
      </c>
      <c r="G16" s="447">
        <f>SUM(F16*'Étape 9 Examen coûts horaires'!$F$24)</f>
        <v>8.8361561161348625</v>
      </c>
      <c r="H16" s="260"/>
      <c r="I16" s="449">
        <f t="shared" si="1"/>
        <v>0</v>
      </c>
      <c r="J16" s="450">
        <f t="shared" si="1"/>
        <v>0</v>
      </c>
      <c r="K16" s="450">
        <f t="shared" si="1"/>
        <v>1.0399360061508127</v>
      </c>
      <c r="L16" s="450">
        <f t="shared" si="1"/>
        <v>2.0798720123016254</v>
      </c>
      <c r="M16" s="450">
        <f t="shared" si="1"/>
        <v>4.1597440246032509</v>
      </c>
      <c r="N16" s="450">
        <f t="shared" si="1"/>
        <v>8.3194880492065018</v>
      </c>
      <c r="O16" s="450">
        <f t="shared" si="1"/>
        <v>0</v>
      </c>
      <c r="P16" s="450">
        <f t="shared" si="1"/>
        <v>0</v>
      </c>
      <c r="Q16" s="449">
        <f t="shared" si="2"/>
        <v>0</v>
      </c>
      <c r="R16" s="450">
        <f t="shared" si="2"/>
        <v>0</v>
      </c>
      <c r="S16" s="450">
        <f t="shared" si="2"/>
        <v>2.2090390290337156</v>
      </c>
      <c r="T16" s="450">
        <f t="shared" si="2"/>
        <v>4.4180780580674313</v>
      </c>
      <c r="U16" s="450">
        <f t="shared" si="2"/>
        <v>8.8361561161348625</v>
      </c>
      <c r="V16" s="450">
        <f t="shared" si="2"/>
        <v>17.672312232269725</v>
      </c>
      <c r="W16" s="450">
        <f t="shared" si="2"/>
        <v>0</v>
      </c>
      <c r="X16" s="450">
        <f t="shared" si="2"/>
        <v>0</v>
      </c>
      <c r="Y16" s="266"/>
    </row>
    <row r="17" spans="2:25" ht="20.25" customHeight="1" x14ac:dyDescent="0.25">
      <c r="B17" s="258"/>
      <c r="C17" s="20" t="str">
        <f>'Étape 1 Installations'!C24</f>
        <v>Salle de classe</v>
      </c>
      <c r="D17" s="18">
        <f>SUM('Étape 1 Installations'!E24)+('Étape 1 Installations'!E24*'Étape 4 Hypothèses'!$K$15)</f>
        <v>1092</v>
      </c>
      <c r="E17" s="447">
        <f>SUM(D17*'Étape 9 Examen coûts horaires'!$E$24)</f>
        <v>6.4707129271606121</v>
      </c>
      <c r="F17" s="18">
        <f>SUM('Étape 1 Installations'!F24)+('Étape 1 Installations'!F24*'Étape 4 Hypothèses'!$L$15)</f>
        <v>1105</v>
      </c>
      <c r="G17" s="447">
        <f>SUM(F17*'Étape 9 Examen coûts horaires'!$F$24)</f>
        <v>6.2589439155955278</v>
      </c>
      <c r="H17" s="260"/>
      <c r="I17" s="451">
        <f t="shared" si="1"/>
        <v>0</v>
      </c>
      <c r="J17" s="452">
        <f t="shared" si="1"/>
        <v>0</v>
      </c>
      <c r="K17" s="452">
        <f t="shared" si="1"/>
        <v>1.617678231790153</v>
      </c>
      <c r="L17" s="452">
        <f t="shared" si="1"/>
        <v>3.235356463580306</v>
      </c>
      <c r="M17" s="452">
        <f t="shared" si="1"/>
        <v>6.4707129271606121</v>
      </c>
      <c r="N17" s="452">
        <f t="shared" si="1"/>
        <v>12.941425854321224</v>
      </c>
      <c r="O17" s="452">
        <f t="shared" si="1"/>
        <v>0</v>
      </c>
      <c r="P17" s="452">
        <f t="shared" si="1"/>
        <v>0</v>
      </c>
      <c r="Q17" s="451">
        <f t="shared" si="2"/>
        <v>0</v>
      </c>
      <c r="R17" s="452">
        <f t="shared" si="2"/>
        <v>0</v>
      </c>
      <c r="S17" s="452">
        <f t="shared" si="2"/>
        <v>1.5647359788988817</v>
      </c>
      <c r="T17" s="452">
        <f t="shared" si="2"/>
        <v>3.1294719577977639</v>
      </c>
      <c r="U17" s="452">
        <f t="shared" si="2"/>
        <v>6.2589439155955278</v>
      </c>
      <c r="V17" s="452">
        <f t="shared" si="2"/>
        <v>12.517887831191056</v>
      </c>
      <c r="W17" s="452">
        <f t="shared" si="2"/>
        <v>0</v>
      </c>
      <c r="X17" s="452">
        <f t="shared" si="2"/>
        <v>0</v>
      </c>
      <c r="Y17" s="266"/>
    </row>
    <row r="18" spans="2:25" ht="20.25" customHeight="1" x14ac:dyDescent="0.25">
      <c r="B18" s="258"/>
      <c r="C18" s="11" t="str">
        <f>'Étape 1 Installations'!C25</f>
        <v>Cafétorium ou salle de repas</v>
      </c>
      <c r="D18" s="15">
        <f>SUM('Étape 1 Installations'!E25)+('Étape 1 Installations'!E25*'Étape 4 Hypothèses'!$K$15)</f>
        <v>2210</v>
      </c>
      <c r="E18" s="447">
        <f>SUM(D18*'Étape 9 Examen coûts horaires'!$E$24)</f>
        <v>13.095490447825048</v>
      </c>
      <c r="F18" s="15">
        <f>SUM('Étape 1 Installations'!F25)+('Étape 1 Installations'!F25*'Étape 4 Hypothèses'!$L$15)</f>
        <v>3900</v>
      </c>
      <c r="G18" s="447">
        <f>SUM(F18*'Étape 9 Examen coûts horaires'!$F$24)</f>
        <v>22.090390290337158</v>
      </c>
      <c r="H18" s="260"/>
      <c r="I18" s="449">
        <f t="shared" si="1"/>
        <v>0</v>
      </c>
      <c r="J18" s="450">
        <f t="shared" si="1"/>
        <v>0</v>
      </c>
      <c r="K18" s="450">
        <f t="shared" si="1"/>
        <v>3.2738726119562624</v>
      </c>
      <c r="L18" s="450">
        <f t="shared" si="1"/>
        <v>6.547745223912524</v>
      </c>
      <c r="M18" s="450">
        <f t="shared" si="1"/>
        <v>13.095490447825048</v>
      </c>
      <c r="N18" s="450">
        <f t="shared" si="1"/>
        <v>26.190980895650096</v>
      </c>
      <c r="O18" s="450">
        <f t="shared" si="1"/>
        <v>0</v>
      </c>
      <c r="P18" s="450">
        <f t="shared" si="1"/>
        <v>0</v>
      </c>
      <c r="Q18" s="449">
        <f t="shared" si="2"/>
        <v>0</v>
      </c>
      <c r="R18" s="450">
        <f t="shared" si="2"/>
        <v>0</v>
      </c>
      <c r="S18" s="450">
        <f t="shared" si="2"/>
        <v>5.5225975725842886</v>
      </c>
      <c r="T18" s="450">
        <f t="shared" si="2"/>
        <v>11.045195145168579</v>
      </c>
      <c r="U18" s="450">
        <f t="shared" si="2"/>
        <v>22.090390290337158</v>
      </c>
      <c r="V18" s="450">
        <f t="shared" si="2"/>
        <v>44.180780580674316</v>
      </c>
      <c r="W18" s="450">
        <f t="shared" si="2"/>
        <v>0</v>
      </c>
      <c r="X18" s="450">
        <f t="shared" si="2"/>
        <v>0</v>
      </c>
      <c r="Y18" s="266"/>
    </row>
    <row r="19" spans="2:25" ht="20.25" customHeight="1" x14ac:dyDescent="0.25">
      <c r="B19" s="258"/>
      <c r="C19" s="20" t="str">
        <f>'Étape 1 Installations'!C26</f>
        <v>Bibliothèque</v>
      </c>
      <c r="D19" s="18">
        <f>SUM('Étape 1 Installations'!E26)+('Étape 1 Installations'!E26*'Étape 4 Hypothèses'!$K$15)</f>
        <v>1300</v>
      </c>
      <c r="E19" s="447">
        <f>SUM(D19*'Étape 9 Examen coûts horaires'!$E$24)</f>
        <v>7.7032296751912046</v>
      </c>
      <c r="F19" s="18">
        <f>SUM('Étape 1 Installations'!F26)+('Étape 1 Installations'!F26*'Étape 4 Hypothèses'!$L$15)</f>
        <v>3250</v>
      </c>
      <c r="G19" s="447">
        <f>SUM(F19*'Étape 9 Examen coûts horaires'!$F$24)</f>
        <v>18.408658575280963</v>
      </c>
      <c r="H19" s="260"/>
      <c r="I19" s="451">
        <f t="shared" si="1"/>
        <v>0</v>
      </c>
      <c r="J19" s="452">
        <f t="shared" si="1"/>
        <v>0</v>
      </c>
      <c r="K19" s="452">
        <f t="shared" si="1"/>
        <v>1.9258074187978007</v>
      </c>
      <c r="L19" s="452">
        <f t="shared" si="1"/>
        <v>3.8516148375956023</v>
      </c>
      <c r="M19" s="452">
        <f t="shared" si="1"/>
        <v>7.7032296751912046</v>
      </c>
      <c r="N19" s="452">
        <f t="shared" si="1"/>
        <v>15.406459350382409</v>
      </c>
      <c r="O19" s="452">
        <f t="shared" si="1"/>
        <v>0</v>
      </c>
      <c r="P19" s="452">
        <f t="shared" si="1"/>
        <v>0</v>
      </c>
      <c r="Q19" s="451">
        <f t="shared" si="2"/>
        <v>0</v>
      </c>
      <c r="R19" s="452">
        <f t="shared" si="2"/>
        <v>0</v>
      </c>
      <c r="S19" s="452">
        <f t="shared" si="2"/>
        <v>4.6021646438202417</v>
      </c>
      <c r="T19" s="452">
        <f t="shared" si="2"/>
        <v>9.2043292876404816</v>
      </c>
      <c r="U19" s="452">
        <f t="shared" si="2"/>
        <v>18.408658575280963</v>
      </c>
      <c r="V19" s="452">
        <f t="shared" si="2"/>
        <v>36.817317150561927</v>
      </c>
      <c r="W19" s="452">
        <f t="shared" si="2"/>
        <v>0</v>
      </c>
      <c r="X19" s="452">
        <f t="shared" si="2"/>
        <v>0</v>
      </c>
      <c r="Y19" s="266"/>
    </row>
    <row r="20" spans="2:25" ht="20.25" customHeight="1" x14ac:dyDescent="0.25">
      <c r="B20" s="258"/>
      <c r="C20" s="11" t="str">
        <f>'Étape 1 Installations'!C27</f>
        <v>Cuisine</v>
      </c>
      <c r="D20" s="15">
        <f>SUM('Étape 1 Installations'!E27)+('Étape 1 Installations'!E27*'Étape 4 Hypothèses'!$K$15)</f>
        <v>357.5</v>
      </c>
      <c r="E20" s="447">
        <f>SUM(D20*'Étape 9 Examen coûts horaires'!$E$24)</f>
        <v>2.1183881606775814</v>
      </c>
      <c r="F20" s="15">
        <f>SUM('Étape 1 Installations'!F27)+('Étape 1 Installations'!F27*'Étape 4 Hypothèses'!$L$15)</f>
        <v>988</v>
      </c>
      <c r="G20" s="447">
        <f>SUM(F20*'Étape 9 Examen coûts horaires'!$F$24)</f>
        <v>5.5962322068854133</v>
      </c>
      <c r="H20" s="260"/>
      <c r="I20" s="449">
        <f t="shared" si="1"/>
        <v>0</v>
      </c>
      <c r="J20" s="450">
        <f t="shared" si="1"/>
        <v>0</v>
      </c>
      <c r="K20" s="450">
        <f t="shared" si="1"/>
        <v>0.52959704016939524</v>
      </c>
      <c r="L20" s="450">
        <f t="shared" si="1"/>
        <v>1.0591940803387907</v>
      </c>
      <c r="M20" s="450">
        <f t="shared" si="1"/>
        <v>2.1183881606775814</v>
      </c>
      <c r="N20" s="450">
        <f t="shared" si="1"/>
        <v>4.2367763213551628</v>
      </c>
      <c r="O20" s="450">
        <f t="shared" si="1"/>
        <v>0</v>
      </c>
      <c r="P20" s="450">
        <f t="shared" si="1"/>
        <v>0</v>
      </c>
      <c r="Q20" s="449">
        <f t="shared" si="2"/>
        <v>0</v>
      </c>
      <c r="R20" s="450">
        <f t="shared" si="2"/>
        <v>0</v>
      </c>
      <c r="S20" s="450">
        <f t="shared" si="2"/>
        <v>1.3990580517213536</v>
      </c>
      <c r="T20" s="450">
        <f t="shared" si="2"/>
        <v>2.7981161034427067</v>
      </c>
      <c r="U20" s="450">
        <f t="shared" si="2"/>
        <v>5.5962322068854133</v>
      </c>
      <c r="V20" s="450">
        <f t="shared" si="2"/>
        <v>11.192464413770827</v>
      </c>
      <c r="W20" s="450">
        <f t="shared" si="2"/>
        <v>0</v>
      </c>
      <c r="X20" s="450">
        <f t="shared" si="2"/>
        <v>0</v>
      </c>
      <c r="Y20" s="266"/>
    </row>
    <row r="21" spans="2:25" ht="20.25" customHeight="1" x14ac:dyDescent="0.25">
      <c r="B21" s="258"/>
      <c r="C21" s="20" t="str">
        <f>'Étape 1 Installations'!C28</f>
        <v>Autre</v>
      </c>
      <c r="D21" s="18">
        <f>SUM(('Étape 1 Installations'!E28)*'Étape 4 Hypothèses'!K15)+'Étape 1 Installations'!E28</f>
        <v>1820</v>
      </c>
      <c r="E21" s="447">
        <f>SUM(D21*'Étape 9 Examen coûts horaires'!$E$24)</f>
        <v>10.784521545267687</v>
      </c>
      <c r="F21" s="18">
        <f>SUM('Étape 1 Installations'!F28)+('Étape 1 Installations'!F28*'Étape 4 Hypothèses'!$L$15)</f>
        <v>1560</v>
      </c>
      <c r="G21" s="447">
        <f>SUM(F21*'Étape 9 Examen coûts horaires'!$F$24)</f>
        <v>8.8361561161348625</v>
      </c>
      <c r="H21" s="260"/>
      <c r="I21" s="451">
        <f t="shared" si="1"/>
        <v>0</v>
      </c>
      <c r="J21" s="452">
        <f t="shared" si="1"/>
        <v>0</v>
      </c>
      <c r="K21" s="452">
        <f t="shared" si="1"/>
        <v>2.6961303863169217</v>
      </c>
      <c r="L21" s="452">
        <f t="shared" si="1"/>
        <v>5.3922607726338434</v>
      </c>
      <c r="M21" s="452">
        <f t="shared" si="1"/>
        <v>10.784521545267687</v>
      </c>
      <c r="N21" s="452">
        <f t="shared" si="1"/>
        <v>21.569043090535374</v>
      </c>
      <c r="O21" s="452">
        <f t="shared" si="1"/>
        <v>0</v>
      </c>
      <c r="P21" s="452">
        <f t="shared" si="1"/>
        <v>0</v>
      </c>
      <c r="Q21" s="451">
        <f t="shared" si="2"/>
        <v>0</v>
      </c>
      <c r="R21" s="452">
        <f t="shared" si="2"/>
        <v>0</v>
      </c>
      <c r="S21" s="452">
        <f t="shared" si="2"/>
        <v>2.2090390290337156</v>
      </c>
      <c r="T21" s="452">
        <f t="shared" si="2"/>
        <v>4.4180780580674313</v>
      </c>
      <c r="U21" s="452">
        <f t="shared" si="2"/>
        <v>8.8361561161348625</v>
      </c>
      <c r="V21" s="452">
        <f t="shared" si="2"/>
        <v>17.672312232269725</v>
      </c>
      <c r="W21" s="452">
        <f t="shared" si="2"/>
        <v>0</v>
      </c>
      <c r="X21" s="452">
        <f t="shared" si="2"/>
        <v>0</v>
      </c>
      <c r="Y21" s="266"/>
    </row>
    <row r="22" spans="2:25" ht="20.25" customHeight="1" x14ac:dyDescent="0.25">
      <c r="B22" s="258"/>
      <c r="C22" s="11" t="str">
        <f>'Étape 1 Installations'!C29</f>
        <v>Salle de musique</v>
      </c>
      <c r="D22" s="15">
        <f>SUM('Étape 1 Installations'!E29)+(('Étape 1 Installations'!E29*'Étape 4 Hypothèses'!$K$15))</f>
        <v>780</v>
      </c>
      <c r="E22" s="447">
        <f>SUM(D22*'Étape 9 Examen coûts horaires'!$E$24)</f>
        <v>4.6219378051147224</v>
      </c>
      <c r="F22" s="15">
        <f>SUM('Étape 1 Installations'!F29)+('Étape 1 Installations'!F29*'Étape 4 Hypothèses'!$L$15)</f>
        <v>1560</v>
      </c>
      <c r="G22" s="447">
        <f>SUM(F22*'Étape 9 Examen coûts horaires'!$F$24)</f>
        <v>8.8361561161348625</v>
      </c>
      <c r="H22" s="260"/>
      <c r="I22" s="449">
        <f t="shared" si="1"/>
        <v>0</v>
      </c>
      <c r="J22" s="450">
        <f t="shared" si="1"/>
        <v>0</v>
      </c>
      <c r="K22" s="450">
        <f t="shared" si="1"/>
        <v>1.1554844512786806</v>
      </c>
      <c r="L22" s="450">
        <f t="shared" si="1"/>
        <v>2.3109689025573612</v>
      </c>
      <c r="M22" s="450">
        <f t="shared" si="1"/>
        <v>4.6219378051147224</v>
      </c>
      <c r="N22" s="450">
        <f t="shared" si="1"/>
        <v>9.2438756102294448</v>
      </c>
      <c r="O22" s="450">
        <f t="shared" si="1"/>
        <v>0</v>
      </c>
      <c r="P22" s="450">
        <f t="shared" si="1"/>
        <v>0</v>
      </c>
      <c r="Q22" s="449">
        <f t="shared" si="2"/>
        <v>0</v>
      </c>
      <c r="R22" s="450">
        <f t="shared" si="2"/>
        <v>0</v>
      </c>
      <c r="S22" s="450">
        <f t="shared" si="2"/>
        <v>2.2090390290337156</v>
      </c>
      <c r="T22" s="450">
        <f t="shared" si="2"/>
        <v>4.4180780580674313</v>
      </c>
      <c r="U22" s="450">
        <f t="shared" si="2"/>
        <v>8.8361561161348625</v>
      </c>
      <c r="V22" s="450">
        <f t="shared" si="2"/>
        <v>17.672312232269725</v>
      </c>
      <c r="W22" s="450">
        <f t="shared" si="2"/>
        <v>0</v>
      </c>
      <c r="X22" s="450">
        <f t="shared" si="2"/>
        <v>0</v>
      </c>
      <c r="Y22" s="266"/>
    </row>
    <row r="23" spans="2:25" ht="20.25" customHeight="1" x14ac:dyDescent="0.25">
      <c r="B23" s="258"/>
      <c r="C23" s="20" t="str">
        <f>'Étape 1 Installations'!C30</f>
        <v>Garderie</v>
      </c>
      <c r="D23" s="18">
        <f>SUM(('Étape 1 Installations'!E30)*'Étape 4 Hypothèses'!K17)+'Étape 1 Installations'!E30</f>
        <v>8800</v>
      </c>
      <c r="E23" s="448">
        <f>SUM(D23*'Étape 9 Examen coûts horaires'!$E$24)</f>
        <v>52.144939339755844</v>
      </c>
      <c r="F23" s="18">
        <f>SUM('Étape 1 Installations'!F30)+('Étape 1 Installations'!F30*'Étape 4 Hypothèses'!$L$15)</f>
        <v>13000</v>
      </c>
      <c r="G23" s="448">
        <f>SUM(F23*'Étape 9 Examen coûts horaires'!$F$24)</f>
        <v>73.634634301123853</v>
      </c>
      <c r="H23" s="260"/>
      <c r="I23" s="451">
        <f t="shared" si="1"/>
        <v>0</v>
      </c>
      <c r="J23" s="452">
        <f t="shared" si="1"/>
        <v>0</v>
      </c>
      <c r="K23" s="452">
        <f t="shared" si="1"/>
        <v>13.036234834938959</v>
      </c>
      <c r="L23" s="452">
        <f t="shared" si="1"/>
        <v>26.072469669877922</v>
      </c>
      <c r="M23" s="452">
        <f t="shared" si="1"/>
        <v>52.144939339755844</v>
      </c>
      <c r="N23" s="452">
        <f t="shared" si="1"/>
        <v>104.28987867951169</v>
      </c>
      <c r="O23" s="452">
        <f t="shared" si="1"/>
        <v>0</v>
      </c>
      <c r="P23" s="452">
        <f t="shared" si="1"/>
        <v>0</v>
      </c>
      <c r="Q23" s="70"/>
      <c r="R23" s="21"/>
      <c r="S23" s="21"/>
      <c r="T23" s="21"/>
      <c r="U23" s="21"/>
      <c r="V23" s="21"/>
      <c r="W23" s="21"/>
      <c r="X23" s="21"/>
      <c r="Y23" s="266"/>
    </row>
    <row r="24" spans="2:25" ht="6" customHeight="1" x14ac:dyDescent="0.25">
      <c r="B24" s="258"/>
      <c r="C24" s="270"/>
      <c r="D24" s="260"/>
      <c r="E24" s="268"/>
      <c r="F24" s="260"/>
      <c r="G24" s="268"/>
      <c r="H24" s="260"/>
      <c r="I24" s="269"/>
      <c r="J24" s="260"/>
      <c r="K24" s="260"/>
      <c r="L24" s="260"/>
      <c r="M24" s="260"/>
      <c r="N24" s="260"/>
      <c r="O24" s="260"/>
      <c r="P24" s="260"/>
      <c r="Q24" s="269"/>
      <c r="R24" s="260"/>
      <c r="S24" s="260"/>
      <c r="T24" s="260"/>
      <c r="U24" s="260"/>
      <c r="V24" s="260"/>
      <c r="W24" s="260"/>
      <c r="X24" s="260"/>
      <c r="Y24" s="266"/>
    </row>
    <row r="25" spans="2:25" ht="18.75" customHeight="1" x14ac:dyDescent="0.25">
      <c r="B25" s="258"/>
      <c r="C25" s="22" t="str">
        <f>'Étape 1 Installations'!C32</f>
        <v>Aires extérieures</v>
      </c>
      <c r="D25" s="55"/>
      <c r="E25" s="56"/>
      <c r="F25" s="55" t="s">
        <v>161</v>
      </c>
      <c r="G25" s="56"/>
      <c r="H25" s="57"/>
      <c r="I25" s="71"/>
      <c r="J25" s="57"/>
      <c r="K25" s="57"/>
      <c r="L25" s="57"/>
      <c r="M25" s="57"/>
      <c r="N25" s="57"/>
      <c r="O25" s="57"/>
      <c r="P25" s="57"/>
      <c r="Q25" s="71"/>
      <c r="R25" s="57"/>
      <c r="S25" s="57"/>
      <c r="T25" s="57"/>
      <c r="U25" s="57"/>
      <c r="V25" s="57"/>
      <c r="W25" s="57"/>
      <c r="X25" s="58"/>
      <c r="Y25" s="266"/>
    </row>
    <row r="26" spans="2:25" ht="7.5" customHeight="1" x14ac:dyDescent="0.25">
      <c r="B26" s="258"/>
      <c r="C26" s="270"/>
      <c r="D26" s="260"/>
      <c r="E26" s="268"/>
      <c r="F26" s="260"/>
      <c r="G26" s="268"/>
      <c r="H26" s="260"/>
      <c r="I26" s="269"/>
      <c r="J26" s="260"/>
      <c r="K26" s="260"/>
      <c r="L26" s="260"/>
      <c r="M26" s="260"/>
      <c r="N26" s="260"/>
      <c r="O26" s="260"/>
      <c r="P26" s="260"/>
      <c r="Q26" s="269"/>
      <c r="R26" s="260"/>
      <c r="S26" s="260"/>
      <c r="T26" s="260"/>
      <c r="U26" s="260"/>
      <c r="V26" s="260"/>
      <c r="W26" s="260"/>
      <c r="X26" s="260"/>
      <c r="Y26" s="266"/>
    </row>
    <row r="27" spans="2:25" ht="27" customHeight="1" x14ac:dyDescent="0.25">
      <c r="B27" s="258"/>
      <c r="C27" s="402" t="str">
        <f>'Étape 1 Installations'!C34</f>
        <v>Terrain de sport (sans améliorations)</v>
      </c>
      <c r="D27" s="18">
        <f>'Étape 1 Installations'!E34</f>
        <v>21600</v>
      </c>
      <c r="E27" s="447">
        <f>SUM(D27*'Étape 9 Examen coûts horaires'!$E$25)</f>
        <v>26.290006587128275</v>
      </c>
      <c r="F27" s="18">
        <f>'Étape 1 Installations'!F34</f>
        <v>57600</v>
      </c>
      <c r="G27" s="447">
        <f>SUM(F27*'Étape 9 Examen coûts horaires'!$F$25)</f>
        <v>62.41545607215415</v>
      </c>
      <c r="H27" s="261" t="s">
        <v>93</v>
      </c>
      <c r="I27" s="451">
        <f t="shared" ref="I27:P28" si="3">SUM($E27)-($E27*I$12)</f>
        <v>0</v>
      </c>
      <c r="J27" s="452">
        <f t="shared" si="3"/>
        <v>0</v>
      </c>
      <c r="K27" s="452">
        <f t="shared" si="3"/>
        <v>6.5725016467820687</v>
      </c>
      <c r="L27" s="452">
        <f t="shared" si="3"/>
        <v>13.145003293564137</v>
      </c>
      <c r="M27" s="452">
        <f t="shared" si="3"/>
        <v>26.290006587128275</v>
      </c>
      <c r="N27" s="452">
        <f t="shared" si="3"/>
        <v>52.58001317425655</v>
      </c>
      <c r="O27" s="452">
        <f t="shared" si="3"/>
        <v>0</v>
      </c>
      <c r="P27" s="452">
        <f t="shared" si="3"/>
        <v>0</v>
      </c>
      <c r="Q27" s="451">
        <f t="shared" ref="Q27:X28" si="4">SUM($G27)-($G27*Q$12)</f>
        <v>0</v>
      </c>
      <c r="R27" s="452">
        <f t="shared" si="4"/>
        <v>0</v>
      </c>
      <c r="S27" s="452">
        <f t="shared" si="4"/>
        <v>15.603864018038536</v>
      </c>
      <c r="T27" s="452">
        <f t="shared" si="4"/>
        <v>31.207728036077075</v>
      </c>
      <c r="U27" s="452">
        <f t="shared" si="4"/>
        <v>62.41545607215415</v>
      </c>
      <c r="V27" s="452">
        <f t="shared" si="4"/>
        <v>124.8309121443083</v>
      </c>
      <c r="W27" s="452">
        <f t="shared" si="4"/>
        <v>0</v>
      </c>
      <c r="X27" s="452">
        <f t="shared" si="4"/>
        <v>0</v>
      </c>
      <c r="Y27" s="266"/>
    </row>
    <row r="28" spans="2:25" ht="20.45" customHeight="1" thickBot="1" x14ac:dyDescent="0.3">
      <c r="B28" s="258"/>
      <c r="C28" s="12" t="str">
        <f>'Étape 1 Installations'!C35</f>
        <v>Espace vert ou stationnement</v>
      </c>
      <c r="D28" s="15">
        <f>'Étape 1 Installations'!E35</f>
        <v>21600</v>
      </c>
      <c r="E28" s="447">
        <f>SUM(D28*'Étape 9 Examen coûts horaires'!$E$25)</f>
        <v>26.290006587128275</v>
      </c>
      <c r="F28" s="15">
        <f>'Étape 1 Installations'!F35</f>
        <v>21600</v>
      </c>
      <c r="G28" s="447">
        <f>SUM(F28*'Étape 9 Examen coûts horaires'!$F$25)</f>
        <v>23.405796027057807</v>
      </c>
      <c r="H28" s="260"/>
      <c r="I28" s="453">
        <f t="shared" si="3"/>
        <v>0</v>
      </c>
      <c r="J28" s="454">
        <f t="shared" si="3"/>
        <v>0</v>
      </c>
      <c r="K28" s="454">
        <f t="shared" si="3"/>
        <v>6.5725016467820687</v>
      </c>
      <c r="L28" s="454">
        <f t="shared" si="3"/>
        <v>13.145003293564137</v>
      </c>
      <c r="M28" s="454">
        <f t="shared" si="3"/>
        <v>26.290006587128275</v>
      </c>
      <c r="N28" s="454">
        <f t="shared" si="3"/>
        <v>52.58001317425655</v>
      </c>
      <c r="O28" s="454">
        <f t="shared" si="3"/>
        <v>0</v>
      </c>
      <c r="P28" s="454">
        <f t="shared" si="3"/>
        <v>0</v>
      </c>
      <c r="Q28" s="453">
        <f t="shared" si="4"/>
        <v>0</v>
      </c>
      <c r="R28" s="454">
        <f t="shared" si="4"/>
        <v>0</v>
      </c>
      <c r="S28" s="454">
        <f t="shared" si="4"/>
        <v>5.8514490067644509</v>
      </c>
      <c r="T28" s="454">
        <f t="shared" si="4"/>
        <v>11.702898013528904</v>
      </c>
      <c r="U28" s="454">
        <f t="shared" si="4"/>
        <v>23.405796027057807</v>
      </c>
      <c r="V28" s="454">
        <f t="shared" si="4"/>
        <v>46.811592054115614</v>
      </c>
      <c r="W28" s="454">
        <f t="shared" si="4"/>
        <v>0</v>
      </c>
      <c r="X28" s="454">
        <f t="shared" si="4"/>
        <v>0</v>
      </c>
      <c r="Y28" s="266"/>
    </row>
    <row r="29" spans="2:25" ht="7.5" customHeight="1" thickBot="1" x14ac:dyDescent="0.3">
      <c r="B29" s="259"/>
      <c r="C29" s="271"/>
      <c r="D29" s="271"/>
      <c r="E29" s="271"/>
      <c r="F29" s="272"/>
      <c r="G29" s="273"/>
      <c r="H29" s="271"/>
      <c r="I29" s="271"/>
      <c r="J29" s="271"/>
      <c r="K29" s="271"/>
      <c r="L29" s="271"/>
      <c r="M29" s="271"/>
      <c r="N29" s="271"/>
      <c r="O29" s="271"/>
      <c r="P29" s="271"/>
      <c r="Q29" s="271"/>
      <c r="R29" s="271"/>
      <c r="S29" s="271"/>
      <c r="T29" s="271"/>
      <c r="U29" s="271"/>
      <c r="V29" s="271"/>
      <c r="W29" s="271"/>
      <c r="X29" s="271"/>
      <c r="Y29" s="267"/>
    </row>
    <row r="30" spans="2:25" ht="6" customHeight="1" x14ac:dyDescent="0.25"/>
    <row r="31" spans="2:25" s="211" customFormat="1" ht="15" customHeight="1" x14ac:dyDescent="0.2">
      <c r="B31" s="209"/>
      <c r="C31" s="166" t="str">
        <f>'Information sur la séance'!C16:D16</f>
        <v>Nom</v>
      </c>
      <c r="D31" s="209"/>
      <c r="E31" s="209"/>
      <c r="F31" s="209"/>
      <c r="G31" s="212"/>
      <c r="H31" s="209"/>
      <c r="I31" s="209"/>
      <c r="J31" s="209"/>
      <c r="K31" s="209"/>
      <c r="L31" s="209"/>
      <c r="M31" s="209"/>
      <c r="N31" s="209"/>
      <c r="O31" s="209"/>
      <c r="P31" s="209"/>
      <c r="Q31" s="209"/>
      <c r="R31" s="209"/>
      <c r="S31" s="209"/>
      <c r="T31" s="209"/>
      <c r="U31" s="209"/>
      <c r="V31" s="209"/>
      <c r="W31" s="209"/>
      <c r="X31" s="209"/>
      <c r="Y31" s="209"/>
    </row>
    <row r="32" spans="2:25" s="211" customFormat="1" ht="15" customHeight="1" x14ac:dyDescent="0.2">
      <c r="B32" s="209"/>
      <c r="C32" s="166" t="str">
        <f>'Information sur la séance'!C19:D19</f>
        <v>Service administrative</v>
      </c>
      <c r="D32" s="209"/>
      <c r="E32" s="209"/>
      <c r="F32" s="209"/>
      <c r="G32" s="212"/>
      <c r="H32" s="209"/>
      <c r="I32" s="209"/>
      <c r="J32" s="168"/>
      <c r="K32" s="209"/>
      <c r="L32" s="209"/>
      <c r="M32" s="209"/>
      <c r="N32" s="209"/>
      <c r="O32" s="209"/>
      <c r="P32" s="209"/>
      <c r="Q32" s="209"/>
      <c r="R32" s="209"/>
      <c r="S32" s="209"/>
      <c r="T32" s="209"/>
      <c r="U32" s="209"/>
      <c r="V32" s="209"/>
      <c r="W32" s="209"/>
      <c r="X32" s="209"/>
      <c r="Y32" s="209"/>
    </row>
    <row r="33" spans="2:25" s="211" customFormat="1" ht="15" customHeight="1" x14ac:dyDescent="0.2">
      <c r="B33" s="209"/>
      <c r="C33" s="166" t="str">
        <f>'Information sur la séance'!C7:D7</f>
        <v>Nom du conseil scolaire</v>
      </c>
      <c r="D33" s="209"/>
      <c r="E33" s="209"/>
      <c r="F33" s="209"/>
      <c r="G33" s="212"/>
      <c r="H33" s="209"/>
      <c r="I33" s="209"/>
      <c r="J33" s="209"/>
      <c r="K33" s="209"/>
      <c r="L33" s="209"/>
      <c r="M33" s="209"/>
      <c r="N33" s="209"/>
      <c r="O33" s="209"/>
      <c r="P33" s="209"/>
      <c r="Q33" s="209"/>
      <c r="R33" s="209"/>
      <c r="S33" s="209"/>
      <c r="T33" s="209"/>
      <c r="U33" s="209"/>
      <c r="V33" s="209"/>
      <c r="W33" s="209"/>
      <c r="X33" s="209"/>
      <c r="Y33" s="209"/>
    </row>
    <row r="34" spans="2:25" s="211" customFormat="1" ht="15" customHeight="1" x14ac:dyDescent="0.2">
      <c r="B34" s="209"/>
      <c r="C34" s="167" t="s">
        <v>46</v>
      </c>
      <c r="D34" s="209"/>
      <c r="E34" s="209"/>
      <c r="F34" s="209"/>
      <c r="G34" s="212"/>
      <c r="H34" s="209"/>
      <c r="I34" s="209"/>
      <c r="J34" s="209"/>
      <c r="K34" s="209"/>
      <c r="L34" s="209"/>
      <c r="M34" s="209"/>
      <c r="N34" s="209"/>
      <c r="O34" s="209"/>
      <c r="P34" s="209"/>
      <c r="Q34" s="209"/>
      <c r="R34" s="209"/>
      <c r="S34" s="209"/>
      <c r="T34" s="209"/>
      <c r="U34" s="209"/>
      <c r="V34" s="209"/>
      <c r="W34" s="209"/>
      <c r="X34" s="209"/>
      <c r="Y34" s="209"/>
    </row>
    <row r="35" spans="2:25" s="211" customFormat="1" ht="15" customHeight="1" x14ac:dyDescent="0.2">
      <c r="B35" s="209"/>
      <c r="C35" s="376">
        <f>'Information sur la séance'!C10:D10</f>
        <v>42613</v>
      </c>
      <c r="D35" s="209"/>
      <c r="E35" s="209"/>
      <c r="F35" s="209"/>
      <c r="G35" s="212"/>
      <c r="H35" s="209"/>
      <c r="I35" s="209"/>
      <c r="J35" s="209"/>
      <c r="K35" s="209"/>
      <c r="L35" s="209"/>
      <c r="M35" s="209"/>
      <c r="N35" s="209"/>
      <c r="O35" s="209"/>
      <c r="P35" s="209"/>
      <c r="Q35" s="209"/>
      <c r="R35" s="209"/>
      <c r="S35" s="209"/>
      <c r="T35" s="209"/>
      <c r="U35" s="209"/>
      <c r="V35" s="209"/>
      <c r="W35" s="209"/>
      <c r="X35" s="209"/>
      <c r="Y35" s="209"/>
    </row>
    <row r="36" spans="2:25" ht="19.149999999999999" customHeight="1" x14ac:dyDescent="0.25"/>
    <row r="37" spans="2:25" x14ac:dyDescent="0.25">
      <c r="C37" s="158" t="s">
        <v>9</v>
      </c>
    </row>
    <row r="38" spans="2:25" x14ac:dyDescent="0.25">
      <c r="C38" s="158" t="s">
        <v>10</v>
      </c>
    </row>
    <row r="39" spans="2:25" ht="5.45" customHeight="1" x14ac:dyDescent="0.25"/>
    <row r="40" spans="2:25" x14ac:dyDescent="0.25">
      <c r="C40" s="158" t="s">
        <v>12</v>
      </c>
    </row>
    <row r="41" spans="2:25" x14ac:dyDescent="0.25">
      <c r="C41" s="158" t="s">
        <v>8</v>
      </c>
    </row>
    <row r="42" spans="2:25" ht="6" customHeight="1" x14ac:dyDescent="0.25"/>
    <row r="43" spans="2:25" ht="28.9" customHeight="1" x14ac:dyDescent="0.25">
      <c r="C43" s="522" t="s">
        <v>237</v>
      </c>
      <c r="D43" s="522"/>
      <c r="E43" s="522"/>
      <c r="F43" s="522"/>
      <c r="G43" s="522"/>
      <c r="H43" s="522"/>
      <c r="I43" s="522"/>
      <c r="J43" s="522"/>
    </row>
  </sheetData>
  <mergeCells count="7">
    <mergeCell ref="C2:X2"/>
    <mergeCell ref="C3:X3"/>
    <mergeCell ref="C43:J43"/>
    <mergeCell ref="F11:F12"/>
    <mergeCell ref="G11:G12"/>
    <mergeCell ref="D11:D12"/>
    <mergeCell ref="E11:E12"/>
  </mergeCells>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Y63"/>
  <sheetViews>
    <sheetView showGridLines="0" workbookViewId="0"/>
  </sheetViews>
  <sheetFormatPr defaultColWidth="9.140625" defaultRowHeight="15" x14ac:dyDescent="0.25"/>
  <cols>
    <col min="1" max="1" width="2.140625" customWidth="1"/>
    <col min="2" max="2" width="1.140625" customWidth="1"/>
    <col min="3" max="3" width="34.5703125" customWidth="1"/>
    <col min="4" max="4" width="13.5703125" customWidth="1"/>
    <col min="5" max="5" width="16.85546875" customWidth="1"/>
    <col min="6" max="6" width="15" customWidth="1"/>
    <col min="7" max="7" width="17.28515625" customWidth="1"/>
    <col min="8" max="8" width="1.28515625" customWidth="1"/>
  </cols>
  <sheetData>
    <row r="1" spans="1:25" ht="7.5" customHeight="1" x14ac:dyDescent="0.25">
      <c r="A1" s="506" t="s">
        <v>261</v>
      </c>
      <c r="B1" s="1"/>
      <c r="C1" s="2"/>
      <c r="D1" s="2"/>
      <c r="E1" s="2"/>
      <c r="F1" s="2"/>
      <c r="H1" s="16"/>
    </row>
    <row r="2" spans="1:25" ht="38.25" customHeight="1" x14ac:dyDescent="0.25">
      <c r="B2" s="1"/>
      <c r="C2" s="554" t="s">
        <v>160</v>
      </c>
      <c r="D2" s="564"/>
      <c r="E2" s="564"/>
      <c r="F2" s="564"/>
      <c r="G2" s="564"/>
      <c r="H2" s="564"/>
      <c r="I2" s="502"/>
      <c r="J2" s="502"/>
      <c r="K2" s="502"/>
      <c r="L2" s="502"/>
      <c r="M2" s="502"/>
      <c r="N2" s="502"/>
      <c r="O2" s="502"/>
      <c r="P2" s="502"/>
      <c r="Q2" s="502"/>
      <c r="R2" s="502"/>
      <c r="S2" s="502"/>
      <c r="T2" s="502"/>
      <c r="U2" s="502"/>
      <c r="V2" s="502"/>
      <c r="W2" s="502"/>
      <c r="X2" s="502"/>
      <c r="Y2" s="502"/>
    </row>
    <row r="3" spans="1:25" x14ac:dyDescent="0.25">
      <c r="B3" s="1"/>
      <c r="C3" s="559" t="s">
        <v>159</v>
      </c>
      <c r="D3" s="559"/>
      <c r="E3" s="559"/>
      <c r="F3" s="559"/>
      <c r="G3" s="559"/>
      <c r="H3" s="559"/>
      <c r="I3" s="559"/>
      <c r="J3" s="559"/>
      <c r="K3" s="559"/>
      <c r="L3" s="559"/>
      <c r="M3" s="559"/>
      <c r="N3" s="559"/>
      <c r="O3" s="559"/>
      <c r="P3" s="559"/>
      <c r="Q3" s="559"/>
      <c r="R3" s="559"/>
      <c r="S3" s="559"/>
      <c r="T3" s="559"/>
      <c r="U3" s="559"/>
      <c r="V3" s="559"/>
      <c r="W3" s="559"/>
      <c r="X3" s="559"/>
      <c r="Y3" s="559"/>
    </row>
    <row r="4" spans="1:25" ht="6.75" customHeight="1" x14ac:dyDescent="0.25">
      <c r="B4" s="1"/>
      <c r="C4" s="503"/>
      <c r="D4" s="62"/>
      <c r="E4" s="62"/>
      <c r="F4" s="62"/>
      <c r="G4" s="63"/>
      <c r="H4" s="64"/>
      <c r="I4" s="63"/>
      <c r="J4" s="63"/>
      <c r="K4" s="63"/>
      <c r="L4" s="63"/>
      <c r="M4" s="63"/>
      <c r="N4" s="63"/>
      <c r="O4" s="63"/>
      <c r="P4" s="63"/>
      <c r="Q4" s="63"/>
      <c r="R4" s="63"/>
      <c r="S4" s="63"/>
      <c r="T4" s="63"/>
      <c r="U4" s="63"/>
      <c r="V4" s="63"/>
      <c r="W4" s="63"/>
      <c r="X4" s="63"/>
      <c r="Y4" s="63"/>
    </row>
    <row r="5" spans="1:25" ht="20.25" customHeight="1" x14ac:dyDescent="0.25">
      <c r="B5" s="333"/>
      <c r="C5" s="334" t="str">
        <f>'Étape 10 Tarifs horaires recou.'!C5</f>
        <v>Nom du projet</v>
      </c>
      <c r="D5" s="335"/>
      <c r="E5" s="335"/>
      <c r="F5" s="335"/>
      <c r="G5" s="403">
        <f ca="1">TODAY()</f>
        <v>43255</v>
      </c>
      <c r="H5" s="336"/>
    </row>
    <row r="6" spans="1:25" ht="6" customHeight="1" x14ac:dyDescent="0.25"/>
    <row r="7" spans="1:25" ht="52.5" customHeight="1" x14ac:dyDescent="0.25">
      <c r="C7" s="540" t="s">
        <v>168</v>
      </c>
      <c r="D7" s="540"/>
      <c r="E7" s="540"/>
      <c r="F7" s="540"/>
      <c r="G7" s="540"/>
    </row>
    <row r="8" spans="1:25" ht="6" customHeight="1" x14ac:dyDescent="0.25"/>
    <row r="9" spans="1:25" ht="32.25" customHeight="1" x14ac:dyDescent="0.25">
      <c r="C9" s="565" t="s">
        <v>215</v>
      </c>
      <c r="D9" s="566"/>
      <c r="E9" s="566"/>
      <c r="F9" s="566"/>
      <c r="G9" s="566"/>
    </row>
    <row r="10" spans="1:25" ht="4.5" customHeight="1" x14ac:dyDescent="0.25">
      <c r="B10" s="77"/>
      <c r="C10" s="78"/>
      <c r="D10" s="78"/>
      <c r="E10" s="78"/>
      <c r="F10" s="78"/>
      <c r="G10" s="78"/>
      <c r="H10" s="79"/>
    </row>
    <row r="11" spans="1:25" ht="20.25" customHeight="1" x14ac:dyDescent="0.25">
      <c r="B11" s="80"/>
      <c r="C11" s="339" t="s">
        <v>94</v>
      </c>
      <c r="D11" s="81"/>
      <c r="E11" s="81"/>
      <c r="F11" s="81"/>
      <c r="G11" s="81"/>
      <c r="H11" s="82"/>
    </row>
    <row r="12" spans="1:25" ht="15.75" thickBot="1" x14ac:dyDescent="0.3">
      <c r="B12" s="80"/>
      <c r="C12" s="81"/>
      <c r="D12" s="340" t="s">
        <v>16</v>
      </c>
      <c r="E12" s="341"/>
      <c r="F12" s="340" t="s">
        <v>17</v>
      </c>
      <c r="G12" s="341"/>
      <c r="H12" s="82"/>
    </row>
    <row r="13" spans="1:25" ht="30" customHeight="1" x14ac:dyDescent="0.25">
      <c r="B13" s="80"/>
      <c r="C13" s="349" t="s">
        <v>167</v>
      </c>
      <c r="D13" s="352" t="str">
        <f>'Étape 1 Installations'!E12</f>
        <v>ÉLÉMENTAIRE</v>
      </c>
      <c r="E13" s="353"/>
      <c r="F13" s="352" t="str">
        <f>'Étape 1 Installations'!F12</f>
        <v>SECONDAIRE</v>
      </c>
      <c r="G13" s="353"/>
      <c r="H13" s="82"/>
    </row>
    <row r="14" spans="1:25" ht="66" customHeight="1" x14ac:dyDescent="0.25">
      <c r="B14" s="80"/>
      <c r="C14" s="83"/>
      <c r="D14" s="354" t="s">
        <v>95</v>
      </c>
      <c r="E14" s="355" t="s">
        <v>166</v>
      </c>
      <c r="F14" s="354" t="s">
        <v>95</v>
      </c>
      <c r="G14" s="355" t="s">
        <v>166</v>
      </c>
      <c r="H14" s="82"/>
    </row>
    <row r="15" spans="1:25" ht="24.75" customHeight="1" x14ac:dyDescent="0.25">
      <c r="B15" s="80"/>
      <c r="C15" s="350" t="str">
        <f>'Étape 1 Installations'!C21</f>
        <v>Gymnase simple</v>
      </c>
      <c r="D15" s="356">
        <v>1000</v>
      </c>
      <c r="E15" s="455">
        <f>SUM(('Étape 10 Tarifs horaires recou.'!D14)*'Étape 9 Examen coûts horaires'!$E$18)*D15</f>
        <v>20407.581583870298</v>
      </c>
      <c r="F15" s="356">
        <v>1000</v>
      </c>
      <c r="G15" s="455">
        <f>SUM(('Étape 10 Tarifs horaires recou.'!F14)*'Étape 9 Examen coûts horaires'!$F$18)*F15</f>
        <v>28899.94765083104</v>
      </c>
      <c r="H15" s="82"/>
    </row>
    <row r="16" spans="1:25" ht="24.75" customHeight="1" x14ac:dyDescent="0.25">
      <c r="B16" s="80"/>
      <c r="C16" s="350" t="str">
        <f>'Étape 1 Installations'!C22</f>
        <v>Gymnase double</v>
      </c>
      <c r="D16" s="356">
        <v>1000</v>
      </c>
      <c r="E16" s="455">
        <f>SUM(('Étape 10 Tarifs horaires recou.'!D15)*'Étape 9 Examen coûts horaires'!$E$18)*D16</f>
        <v>22675.090648744779</v>
      </c>
      <c r="F16" s="356">
        <v>1000</v>
      </c>
      <c r="G16" s="455">
        <f>SUM(('Étape 10 Tarifs horaires recou.'!F15)*'Étape 9 Examen coûts horaires'!$F$18)*F16</f>
        <v>54187.401845308203</v>
      </c>
      <c r="H16" s="82"/>
    </row>
    <row r="17" spans="2:9" ht="24.75" customHeight="1" x14ac:dyDescent="0.25">
      <c r="B17" s="80"/>
      <c r="C17" s="350" t="str">
        <f>'Étape 1 Installations'!C23</f>
        <v>Scène</v>
      </c>
      <c r="D17" s="356">
        <v>1000</v>
      </c>
      <c r="E17" s="455">
        <f>SUM(('Étape 10 Tarifs horaires recou.'!D16)*'Étape 9 Examen coûts horaires'!$E$18)*D17</f>
        <v>4081.5163167740602</v>
      </c>
      <c r="F17" s="356">
        <v>1000</v>
      </c>
      <c r="G17" s="455">
        <f>SUM(('Étape 10 Tarifs horaires recou.'!F16)*'Étape 9 Examen coûts horaires'!$F$18)*F17</f>
        <v>8669.9842952493127</v>
      </c>
      <c r="H17" s="82"/>
    </row>
    <row r="18" spans="2:9" ht="24.75" customHeight="1" x14ac:dyDescent="0.25">
      <c r="B18" s="80"/>
      <c r="C18" s="350" t="str">
        <f>'Étape 1 Installations'!C24</f>
        <v>Salle de classe</v>
      </c>
      <c r="D18" s="356">
        <v>1000</v>
      </c>
      <c r="E18" s="455">
        <f>SUM(('Étape 10 Tarifs horaires recou.'!D17)*'Étape 9 Examen coûts horaires'!$E$18)*D18</f>
        <v>6349.0253816485374</v>
      </c>
      <c r="F18" s="356">
        <v>1000</v>
      </c>
      <c r="G18" s="455">
        <f>SUM(('Étape 10 Tarifs horaires recou.'!F17)*'Étape 9 Examen coûts horaires'!$F$18)*F18</f>
        <v>6141.2388758015959</v>
      </c>
      <c r="H18" s="82"/>
    </row>
    <row r="19" spans="2:9" ht="24.75" customHeight="1" x14ac:dyDescent="0.25">
      <c r="B19" s="80"/>
      <c r="C19" s="350" t="str">
        <f>'Étape 1 Installations'!C25</f>
        <v>Cafétorium ou salle de repas</v>
      </c>
      <c r="D19" s="356">
        <v>1000</v>
      </c>
      <c r="E19" s="455">
        <f>SUM(('Étape 10 Tarifs horaires recou.'!D18)*'Étape 9 Examen coûts horaires'!$E$18)*D19</f>
        <v>12849.218034288708</v>
      </c>
      <c r="F19" s="356">
        <v>1000</v>
      </c>
      <c r="G19" s="455">
        <f>SUM(('Étape 10 Tarifs horaires recou.'!F18)*'Étape 9 Examen coûts horaires'!$F$18)*F19</f>
        <v>21674.960738123282</v>
      </c>
      <c r="H19" s="82"/>
    </row>
    <row r="20" spans="2:9" ht="24.75" customHeight="1" x14ac:dyDescent="0.25">
      <c r="B20" s="80"/>
      <c r="C20" s="350" t="str">
        <f>'Étape 1 Installations'!C26</f>
        <v>Bibliothèque</v>
      </c>
      <c r="D20" s="356">
        <v>1000</v>
      </c>
      <c r="E20" s="455">
        <f>SUM(('Étape 10 Tarifs horaires recou.'!D19)*'Étape 9 Examen coûts horaires'!$E$18)*D20</f>
        <v>7558.3635495815925</v>
      </c>
      <c r="F20" s="356">
        <v>1000</v>
      </c>
      <c r="G20" s="455">
        <f>SUM(('Étape 10 Tarifs horaires recou.'!F19)*'Étape 9 Examen coûts horaires'!$F$18)*F20</f>
        <v>18062.467281769401</v>
      </c>
      <c r="H20" s="82"/>
    </row>
    <row r="21" spans="2:9" ht="24.75" customHeight="1" x14ac:dyDescent="0.25">
      <c r="B21" s="80"/>
      <c r="C21" s="350" t="str">
        <f>'Étape 1 Installations'!C27</f>
        <v>Cuisine</v>
      </c>
      <c r="D21" s="356">
        <v>1000</v>
      </c>
      <c r="E21" s="455">
        <f>SUM(('Étape 10 Tarifs horaires recou.'!D20)*'Étape 9 Examen coûts horaires'!$E$18)*D21</f>
        <v>2078.5499761349379</v>
      </c>
      <c r="F21" s="356">
        <v>1000</v>
      </c>
      <c r="G21" s="455">
        <f>SUM(('Étape 10 Tarifs horaires recou.'!F20)*'Étape 9 Examen coûts horaires'!$F$18)*F21</f>
        <v>5490.990053657898</v>
      </c>
      <c r="H21" s="82"/>
    </row>
    <row r="22" spans="2:9" ht="24.75" customHeight="1" x14ac:dyDescent="0.25">
      <c r="B22" s="80"/>
      <c r="C22" s="350" t="str">
        <f>'Étape 1 Installations'!C28</f>
        <v>Autre</v>
      </c>
      <c r="D22" s="356">
        <v>1000</v>
      </c>
      <c r="E22" s="455">
        <f>SUM(('Étape 10 Tarifs horaires recou.'!D21)*'Étape 9 Examen coûts horaires'!$E$18)*D22</f>
        <v>10581.708969414231</v>
      </c>
      <c r="F22" s="356">
        <v>1000</v>
      </c>
      <c r="G22" s="455">
        <f>SUM(('Étape 10 Tarifs horaires recou.'!F21)*'Étape 9 Examen coûts horaires'!$F$18)*F22</f>
        <v>8669.9842952493127</v>
      </c>
      <c r="H22" s="82"/>
      <c r="I22" s="73"/>
    </row>
    <row r="23" spans="2:9" ht="24.75" customHeight="1" x14ac:dyDescent="0.25">
      <c r="B23" s="80"/>
      <c r="C23" s="350" t="str">
        <f>'Étape 1 Installations'!C29</f>
        <v>Salle de musique</v>
      </c>
      <c r="D23" s="356">
        <v>1000</v>
      </c>
      <c r="E23" s="455">
        <f>SUM(('Étape 10 Tarifs horaires recou.'!D22)*'Étape 9 Examen coûts horaires'!$E$18)*D23</f>
        <v>4535.0181297489553</v>
      </c>
      <c r="F23" s="356">
        <v>1000</v>
      </c>
      <c r="G23" s="455">
        <f>SUM(('Étape 10 Tarifs horaires recou.'!F22)*'Étape 9 Examen coûts horaires'!$F$18)*F23</f>
        <v>8669.9842952493127</v>
      </c>
      <c r="H23" s="82"/>
    </row>
    <row r="24" spans="2:9" ht="24.75" customHeight="1" x14ac:dyDescent="0.25">
      <c r="B24" s="80"/>
      <c r="C24" s="350" t="str">
        <f>'Étape 1 Installations'!C30</f>
        <v>Garderie</v>
      </c>
      <c r="D24" s="356">
        <v>1000</v>
      </c>
      <c r="E24" s="455">
        <f>SUM(('Étape 10 Tarifs horaires recou.'!D23)*'Étape 9 Examen coûts horaires'!$E$18)*D24</f>
        <v>51164.307104860018</v>
      </c>
      <c r="F24" s="356">
        <v>1000</v>
      </c>
      <c r="G24" s="455">
        <f>SUM(('Étape 10 Tarifs horaires recou.'!F23)*'Étape 9 Examen coûts horaires'!$F$18)*F24</f>
        <v>72249.869127077603</v>
      </c>
      <c r="H24" s="82"/>
    </row>
    <row r="25" spans="2:9" ht="24.75" customHeight="1" x14ac:dyDescent="0.25">
      <c r="B25" s="80"/>
      <c r="C25" s="360" t="str">
        <f>'Étape 1 Installations'!C34</f>
        <v>Terrain de sport (sans améliorations)</v>
      </c>
      <c r="D25" s="361">
        <v>1000</v>
      </c>
      <c r="E25" s="455">
        <f>SUM(('Étape 10 Tarifs horaires recou.'!D27)*'Étape 9 Examen coûts horaires'!$E$19)*D25</f>
        <v>25795.599493335649</v>
      </c>
      <c r="F25" s="361">
        <v>1000</v>
      </c>
      <c r="G25" s="455">
        <f>SUM(('Étape 10 Tarifs horaires recou.'!F27)*'Étape 9 Examen coûts horaires'!$E$19)*F25</f>
        <v>68788.26531556173</v>
      </c>
      <c r="H25" s="82"/>
    </row>
    <row r="26" spans="2:9" ht="24.75" customHeight="1" thickBot="1" x14ac:dyDescent="0.3">
      <c r="B26" s="80"/>
      <c r="C26" s="351" t="str">
        <f>'Étape 1 Installations'!C35</f>
        <v>Espace vert ou stationnement</v>
      </c>
      <c r="D26" s="357">
        <v>1000</v>
      </c>
      <c r="E26" s="455">
        <f>SUM(('Étape 10 Tarifs horaires recou.'!D28)*'Étape 9 Examen coûts horaires'!$E$19)*D26</f>
        <v>25795.599493335649</v>
      </c>
      <c r="F26" s="357">
        <v>1000</v>
      </c>
      <c r="G26" s="455">
        <f>SUM(('Étape 10 Tarifs horaires recou.'!F28)*'Étape 9 Examen coûts horaires'!$E$19)*F26</f>
        <v>25795.599493335649</v>
      </c>
      <c r="H26" s="82"/>
    </row>
    <row r="27" spans="2:9" ht="22.5" customHeight="1" thickTop="1" thickBot="1" x14ac:dyDescent="0.3">
      <c r="B27" s="80"/>
      <c r="C27" s="331" t="s">
        <v>4</v>
      </c>
      <c r="D27" s="358">
        <f>SUM(D15:D26)</f>
        <v>12000</v>
      </c>
      <c r="E27" s="456">
        <f>SUM(E15:E26)</f>
        <v>193871.57868173742</v>
      </c>
      <c r="F27" s="358">
        <f>SUM(F15:F26)</f>
        <v>12000</v>
      </c>
      <c r="G27" s="456">
        <f>SUM(G15:G26)</f>
        <v>327300.69326721429</v>
      </c>
      <c r="H27" s="82"/>
    </row>
    <row r="28" spans="2:9" s="194" customFormat="1" ht="22.5" customHeight="1" x14ac:dyDescent="0.25">
      <c r="B28" s="190"/>
      <c r="C28" s="497" t="s">
        <v>207</v>
      </c>
      <c r="D28" s="497"/>
      <c r="E28" s="497"/>
      <c r="F28" s="497"/>
      <c r="G28" s="457">
        <f>SUM(E27+G27)</f>
        <v>521172.2719489517</v>
      </c>
      <c r="H28" s="193"/>
    </row>
    <row r="29" spans="2:9" s="194" customFormat="1" ht="6" customHeight="1" x14ac:dyDescent="0.25">
      <c r="B29" s="190"/>
      <c r="C29" s="497"/>
      <c r="D29" s="497"/>
      <c r="E29" s="497"/>
      <c r="F29" s="497"/>
      <c r="G29" s="338"/>
      <c r="H29" s="193"/>
    </row>
    <row r="30" spans="2:9" ht="22.5" customHeight="1" x14ac:dyDescent="0.25">
      <c r="B30" s="80"/>
      <c r="C30" s="497" t="s">
        <v>236</v>
      </c>
      <c r="D30" s="498"/>
      <c r="E30" s="498"/>
      <c r="F30" s="498"/>
      <c r="G30" s="458">
        <v>50000</v>
      </c>
      <c r="H30" s="82"/>
    </row>
    <row r="31" spans="2:9" ht="32.25" customHeight="1" thickBot="1" x14ac:dyDescent="0.3">
      <c r="B31" s="80"/>
      <c r="C31" s="567" t="s">
        <v>208</v>
      </c>
      <c r="D31" s="568"/>
      <c r="E31" s="568"/>
      <c r="F31" s="569"/>
      <c r="G31" s="459">
        <v>190000</v>
      </c>
      <c r="H31" s="82"/>
    </row>
    <row r="32" spans="2:9" s="194" customFormat="1" ht="22.5" customHeight="1" x14ac:dyDescent="0.25">
      <c r="B32" s="190"/>
      <c r="C32" s="497" t="s">
        <v>209</v>
      </c>
      <c r="D32" s="497"/>
      <c r="E32" s="497"/>
      <c r="F32" s="497"/>
      <c r="G32" s="457">
        <f>SUM(G30:G31)</f>
        <v>240000</v>
      </c>
      <c r="H32" s="193"/>
    </row>
    <row r="33" spans="1:9" ht="6" customHeight="1" thickBot="1" x14ac:dyDescent="0.3">
      <c r="B33" s="80"/>
      <c r="C33" s="498"/>
      <c r="D33" s="498"/>
      <c r="E33" s="498"/>
      <c r="F33" s="498"/>
      <c r="G33" s="81"/>
      <c r="H33" s="82"/>
    </row>
    <row r="34" spans="1:9" s="194" customFormat="1" ht="28.5" customHeight="1" thickBot="1" x14ac:dyDescent="0.3">
      <c r="B34" s="190"/>
      <c r="C34" s="570" t="s">
        <v>210</v>
      </c>
      <c r="D34" s="511"/>
      <c r="E34" s="511"/>
      <c r="F34" s="571"/>
      <c r="G34" s="404">
        <f>SUM(G32-G28)</f>
        <v>-281172.2719489517</v>
      </c>
      <c r="H34" s="193"/>
    </row>
    <row r="35" spans="1:9" s="194" customFormat="1" ht="5.25" customHeight="1" x14ac:dyDescent="0.25">
      <c r="B35" s="343"/>
      <c r="C35" s="344"/>
      <c r="D35" s="344"/>
      <c r="E35" s="344"/>
      <c r="F35" s="344"/>
      <c r="G35" s="344"/>
      <c r="H35" s="345"/>
    </row>
    <row r="36" spans="1:9" s="194" customFormat="1" ht="6" customHeight="1" x14ac:dyDescent="0.25">
      <c r="B36" s="338"/>
      <c r="C36" s="338"/>
      <c r="D36" s="338"/>
      <c r="E36" s="338"/>
      <c r="F36" s="338"/>
      <c r="G36" s="338"/>
      <c r="H36" s="338"/>
    </row>
    <row r="37" spans="1:9" s="194" customFormat="1" ht="5.25" customHeight="1" x14ac:dyDescent="0.25">
      <c r="B37" s="346"/>
      <c r="C37" s="347"/>
      <c r="D37" s="347"/>
      <c r="E37" s="347"/>
      <c r="F37" s="347"/>
      <c r="G37" s="347"/>
      <c r="H37" s="348"/>
    </row>
    <row r="38" spans="1:9" s="194" customFormat="1" ht="22.5" customHeight="1" x14ac:dyDescent="0.25">
      <c r="A38" s="338"/>
      <c r="B38" s="190"/>
      <c r="C38" s="499" t="s">
        <v>211</v>
      </c>
      <c r="D38" s="497"/>
      <c r="E38" s="497"/>
      <c r="F38" s="497"/>
      <c r="G38" s="338"/>
      <c r="H38" s="193"/>
      <c r="I38" s="338"/>
    </row>
    <row r="39" spans="1:9" s="194" customFormat="1" ht="5.25" customHeight="1" x14ac:dyDescent="0.25">
      <c r="A39" s="338"/>
      <c r="B39" s="190"/>
      <c r="C39" s="499"/>
      <c r="D39" s="497"/>
      <c r="E39" s="497"/>
      <c r="F39" s="497"/>
      <c r="G39" s="338"/>
      <c r="H39" s="193"/>
      <c r="I39" s="338"/>
    </row>
    <row r="40" spans="1:9" ht="24.75" customHeight="1" x14ac:dyDescent="0.25">
      <c r="B40" s="80"/>
      <c r="C40" s="497" t="s">
        <v>96</v>
      </c>
      <c r="D40" s="498"/>
      <c r="E40" s="498"/>
      <c r="F40" s="500">
        <v>18000</v>
      </c>
      <c r="G40" s="81"/>
      <c r="H40" s="82"/>
    </row>
    <row r="41" spans="1:9" ht="33" customHeight="1" x14ac:dyDescent="0.25">
      <c r="B41" s="80"/>
      <c r="C41" s="570" t="s">
        <v>212</v>
      </c>
      <c r="D41" s="536"/>
      <c r="E41" s="536"/>
      <c r="F41" s="572"/>
      <c r="G41" s="460">
        <f>SUM(F40*'Étape 6 Tarif espaces exclusifs'!H37)</f>
        <v>236937.25490196078</v>
      </c>
      <c r="H41" s="82"/>
    </row>
    <row r="42" spans="1:9" ht="21" customHeight="1" x14ac:dyDescent="0.25">
      <c r="B42" s="80"/>
      <c r="C42" s="332" t="s">
        <v>97</v>
      </c>
      <c r="D42" s="81"/>
      <c r="E42" s="81"/>
      <c r="F42" s="337">
        <f>SUM(F40*'Étape 4 Hypothèses'!M15)</f>
        <v>5400</v>
      </c>
      <c r="G42" s="81"/>
      <c r="H42" s="82"/>
    </row>
    <row r="43" spans="1:9" ht="27.75" customHeight="1" thickBot="1" x14ac:dyDescent="0.3">
      <c r="B43" s="80"/>
      <c r="C43" s="573" t="s">
        <v>165</v>
      </c>
      <c r="D43" s="548"/>
      <c r="E43" s="548"/>
      <c r="F43" s="549"/>
      <c r="G43" s="461">
        <f>SUM(F42*'Étape 6 Tarif espaces exclusifs'!H37)</f>
        <v>71081.176470588238</v>
      </c>
      <c r="H43" s="82"/>
    </row>
    <row r="44" spans="1:9" ht="27" customHeight="1" x14ac:dyDescent="0.25">
      <c r="B44" s="80"/>
      <c r="C44" s="332" t="s">
        <v>164</v>
      </c>
      <c r="D44" s="81"/>
      <c r="E44" s="81"/>
      <c r="F44" s="81"/>
      <c r="G44" s="462">
        <f>SUM(G41+G43)</f>
        <v>308018.43137254904</v>
      </c>
      <c r="H44" s="82"/>
    </row>
    <row r="45" spans="1:9" ht="3.75" customHeight="1" x14ac:dyDescent="0.25">
      <c r="B45" s="80"/>
      <c r="C45" s="81"/>
      <c r="D45" s="81"/>
      <c r="E45" s="81"/>
      <c r="F45" s="81"/>
      <c r="G45" s="81"/>
      <c r="H45" s="82"/>
    </row>
    <row r="46" spans="1:9" ht="22.5" customHeight="1" x14ac:dyDescent="0.25">
      <c r="B46" s="80"/>
      <c r="C46" s="497" t="s">
        <v>213</v>
      </c>
      <c r="D46" s="498"/>
      <c r="E46" s="498"/>
      <c r="F46" s="498"/>
      <c r="G46" s="458">
        <v>30000</v>
      </c>
      <c r="H46" s="82"/>
    </row>
    <row r="47" spans="1:9" ht="3.75" customHeight="1" thickBot="1" x14ac:dyDescent="0.3">
      <c r="B47" s="80"/>
      <c r="C47" s="498"/>
      <c r="D47" s="498"/>
      <c r="E47" s="498"/>
      <c r="F47" s="498"/>
      <c r="G47" s="81"/>
      <c r="H47" s="82"/>
    </row>
    <row r="48" spans="1:9" s="194" customFormat="1" ht="27.75" customHeight="1" thickBot="1" x14ac:dyDescent="0.3">
      <c r="B48" s="190"/>
      <c r="C48" s="570" t="s">
        <v>214</v>
      </c>
      <c r="D48" s="511"/>
      <c r="E48" s="511"/>
      <c r="F48" s="571"/>
      <c r="G48" s="404">
        <f>SUM(G46-G44)</f>
        <v>-278018.43137254904</v>
      </c>
      <c r="H48" s="193"/>
    </row>
    <row r="49" spans="2:10" ht="6.75" customHeight="1" x14ac:dyDescent="0.25">
      <c r="B49" s="83"/>
      <c r="C49" s="84"/>
      <c r="D49" s="84"/>
      <c r="E49" s="84"/>
      <c r="F49" s="84"/>
      <c r="G49" s="84"/>
      <c r="H49" s="85"/>
    </row>
    <row r="50" spans="2:10" ht="5.25" customHeight="1" x14ac:dyDescent="0.25"/>
    <row r="51" spans="2:10" x14ac:dyDescent="0.25">
      <c r="B51" s="342"/>
      <c r="C51" s="166" t="str">
        <f>'Étape 10 Tarifs horaires recou.'!C31</f>
        <v>Nom</v>
      </c>
      <c r="D51" s="342"/>
      <c r="E51" s="342"/>
      <c r="F51" s="342"/>
      <c r="G51" s="342"/>
      <c r="H51" s="342"/>
    </row>
    <row r="52" spans="2:10" x14ac:dyDescent="0.25">
      <c r="B52" s="342"/>
      <c r="C52" s="166" t="str">
        <f>'Étape 10 Tarifs horaires recou.'!C32</f>
        <v>Service administrative</v>
      </c>
      <c r="D52" s="342"/>
      <c r="E52" s="342"/>
      <c r="F52" s="342"/>
      <c r="G52" s="342"/>
      <c r="H52" s="342"/>
    </row>
    <row r="53" spans="2:10" x14ac:dyDescent="0.25">
      <c r="B53" s="342"/>
      <c r="C53" s="166" t="str">
        <f>'Étape 10 Tarifs horaires recou.'!C33</f>
        <v>Nom du conseil scolaire</v>
      </c>
      <c r="D53" s="342"/>
      <c r="E53" s="342"/>
      <c r="F53" s="342"/>
      <c r="G53" s="342"/>
      <c r="H53" s="342"/>
    </row>
    <row r="54" spans="2:10" x14ac:dyDescent="0.25">
      <c r="B54" s="342"/>
      <c r="C54" s="167" t="s">
        <v>46</v>
      </c>
      <c r="D54" s="342"/>
      <c r="E54" s="342"/>
      <c r="F54" s="342"/>
      <c r="G54" s="342"/>
      <c r="H54" s="342"/>
    </row>
    <row r="55" spans="2:10" x14ac:dyDescent="0.25">
      <c r="B55" s="342"/>
      <c r="C55" s="376">
        <f>'Étape 10 Tarifs horaires recou.'!C35</f>
        <v>42613</v>
      </c>
      <c r="D55" s="342"/>
      <c r="E55" s="342"/>
      <c r="F55" s="342"/>
      <c r="G55" s="342"/>
      <c r="H55" s="342"/>
    </row>
    <row r="57" spans="2:10" x14ac:dyDescent="0.25">
      <c r="C57" s="158" t="s">
        <v>9</v>
      </c>
      <c r="G57" s="16"/>
    </row>
    <row r="58" spans="2:10" x14ac:dyDescent="0.25">
      <c r="C58" s="158" t="s">
        <v>10</v>
      </c>
      <c r="G58" s="16"/>
    </row>
    <row r="59" spans="2:10" ht="6" customHeight="1" x14ac:dyDescent="0.25">
      <c r="G59" s="16"/>
    </row>
    <row r="60" spans="2:10" x14ac:dyDescent="0.25">
      <c r="C60" s="158" t="s">
        <v>12</v>
      </c>
      <c r="G60" s="16"/>
    </row>
    <row r="61" spans="2:10" x14ac:dyDescent="0.25">
      <c r="C61" s="158" t="s">
        <v>8</v>
      </c>
      <c r="G61" s="16"/>
    </row>
    <row r="62" spans="2:10" x14ac:dyDescent="0.25">
      <c r="G62" s="16"/>
    </row>
    <row r="63" spans="2:10" ht="24.75" customHeight="1" x14ac:dyDescent="0.25">
      <c r="C63" s="522" t="s">
        <v>237</v>
      </c>
      <c r="D63" s="522"/>
      <c r="E63" s="522"/>
      <c r="F63" s="522"/>
      <c r="G63" s="522"/>
      <c r="H63" s="159"/>
      <c r="I63" s="159"/>
      <c r="J63" s="159"/>
    </row>
  </sheetData>
  <mergeCells count="10">
    <mergeCell ref="C2:H2"/>
    <mergeCell ref="C3:Y3"/>
    <mergeCell ref="C63:G63"/>
    <mergeCell ref="C7:G7"/>
    <mergeCell ref="C9:G9"/>
    <mergeCell ref="C31:F31"/>
    <mergeCell ref="C34:F34"/>
    <mergeCell ref="C41:F41"/>
    <mergeCell ref="C43:F43"/>
    <mergeCell ref="C48:F48"/>
  </mergeCells>
  <pageMargins left="0.7" right="0.7" top="0.75" bottom="0.75" header="0.3" footer="0.3"/>
  <pageSetup orientation="portrait" horizontalDpi="0" verticalDpi="0" copies="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46"/>
  <sheetViews>
    <sheetView showGridLines="0" zoomScale="85" zoomScaleNormal="85" workbookViewId="0"/>
  </sheetViews>
  <sheetFormatPr defaultColWidth="9.140625" defaultRowHeight="15" x14ac:dyDescent="0.25"/>
  <cols>
    <col min="1" max="1" width="2" customWidth="1"/>
    <col min="2" max="2" width="1.28515625" customWidth="1"/>
    <col min="3" max="3" width="6.5703125" customWidth="1"/>
    <col min="4" max="4" width="83.140625" customWidth="1"/>
    <col min="5" max="6" width="1.28515625" customWidth="1"/>
  </cols>
  <sheetData>
    <row r="1" spans="1:5" x14ac:dyDescent="0.25">
      <c r="A1" s="506" t="s">
        <v>250</v>
      </c>
    </row>
    <row r="2" spans="1:5" ht="39" customHeight="1" x14ac:dyDescent="0.25">
      <c r="C2" s="516" t="s">
        <v>160</v>
      </c>
      <c r="D2" s="517"/>
    </row>
    <row r="3" spans="1:5" x14ac:dyDescent="0.25">
      <c r="C3" s="481" t="s">
        <v>159</v>
      </c>
      <c r="D3" s="481"/>
    </row>
    <row r="4" spans="1:5" ht="6" customHeight="1" x14ac:dyDescent="0.25"/>
    <row r="5" spans="1:5" ht="5.45" customHeight="1" x14ac:dyDescent="0.25">
      <c r="B5" s="139"/>
      <c r="C5" s="141"/>
      <c r="D5" s="141"/>
      <c r="E5" s="142"/>
    </row>
    <row r="6" spans="1:5" s="472" customFormat="1" ht="14.45" customHeight="1" x14ac:dyDescent="0.25">
      <c r="B6" s="144"/>
      <c r="C6" s="215" t="s">
        <v>24</v>
      </c>
      <c r="D6" s="216"/>
      <c r="E6" s="145"/>
    </row>
    <row r="7" spans="1:5" s="472" customFormat="1" ht="24" customHeight="1" x14ac:dyDescent="0.25">
      <c r="B7" s="144"/>
      <c r="C7" s="514" t="s">
        <v>28</v>
      </c>
      <c r="D7" s="515"/>
      <c r="E7" s="145"/>
    </row>
    <row r="8" spans="1:5" s="472" customFormat="1" ht="4.9000000000000004" customHeight="1" x14ac:dyDescent="0.25">
      <c r="B8" s="144"/>
      <c r="C8" s="217"/>
      <c r="D8" s="217"/>
      <c r="E8" s="145"/>
    </row>
    <row r="9" spans="1:5" s="472" customFormat="1" x14ac:dyDescent="0.25">
      <c r="B9" s="144"/>
      <c r="C9" s="215" t="s">
        <v>25</v>
      </c>
      <c r="D9" s="216"/>
      <c r="E9" s="145"/>
    </row>
    <row r="10" spans="1:5" s="472" customFormat="1" ht="21.6" customHeight="1" x14ac:dyDescent="0.25">
      <c r="B10" s="144"/>
      <c r="C10" s="518">
        <v>42613</v>
      </c>
      <c r="D10" s="519"/>
      <c r="E10" s="145"/>
    </row>
    <row r="11" spans="1:5" s="472" customFormat="1" ht="4.1500000000000004" customHeight="1" x14ac:dyDescent="0.25">
      <c r="B11" s="144"/>
      <c r="C11" s="217"/>
      <c r="D11" s="217"/>
      <c r="E11" s="145"/>
    </row>
    <row r="12" spans="1:5" s="472" customFormat="1" ht="14.45" customHeight="1" x14ac:dyDescent="0.25">
      <c r="B12" s="144"/>
      <c r="C12" s="215" t="s">
        <v>26</v>
      </c>
      <c r="D12" s="216"/>
      <c r="E12" s="145"/>
    </row>
    <row r="13" spans="1:5" s="472" customFormat="1" ht="21.6" customHeight="1" x14ac:dyDescent="0.25">
      <c r="B13" s="144"/>
      <c r="C13" s="520" t="s">
        <v>29</v>
      </c>
      <c r="D13" s="521"/>
      <c r="E13" s="145"/>
    </row>
    <row r="14" spans="1:5" s="472" customFormat="1" ht="4.1500000000000004" customHeight="1" x14ac:dyDescent="0.25">
      <c r="B14" s="144"/>
      <c r="C14" s="217"/>
      <c r="D14" s="217"/>
      <c r="E14" s="145"/>
    </row>
    <row r="15" spans="1:5" s="472" customFormat="1" ht="14.45" customHeight="1" x14ac:dyDescent="0.25">
      <c r="B15" s="144"/>
      <c r="C15" s="218" t="s">
        <v>27</v>
      </c>
      <c r="D15" s="219"/>
      <c r="E15" s="145"/>
    </row>
    <row r="16" spans="1:5" s="472" customFormat="1" ht="24" customHeight="1" x14ac:dyDescent="0.25">
      <c r="B16" s="144"/>
      <c r="C16" s="514" t="s">
        <v>30</v>
      </c>
      <c r="D16" s="515"/>
      <c r="E16" s="145"/>
    </row>
    <row r="17" spans="2:5" s="472" customFormat="1" ht="3.6" customHeight="1" x14ac:dyDescent="0.25">
      <c r="B17" s="144"/>
      <c r="C17" s="217"/>
      <c r="D17" s="217"/>
      <c r="E17" s="145"/>
    </row>
    <row r="18" spans="2:5" s="472" customFormat="1" x14ac:dyDescent="0.25">
      <c r="B18" s="144"/>
      <c r="C18" s="483" t="s">
        <v>227</v>
      </c>
      <c r="D18" s="216"/>
      <c r="E18" s="145"/>
    </row>
    <row r="19" spans="2:5" s="472" customFormat="1" ht="24" customHeight="1" x14ac:dyDescent="0.25">
      <c r="B19" s="144"/>
      <c r="C19" s="514" t="s">
        <v>228</v>
      </c>
      <c r="D19" s="515"/>
      <c r="E19" s="145"/>
    </row>
    <row r="20" spans="2:5" ht="5.45" customHeight="1" x14ac:dyDescent="0.25">
      <c r="B20" s="140"/>
      <c r="C20" s="220"/>
      <c r="D20" s="220"/>
      <c r="E20" s="143"/>
    </row>
    <row r="21" spans="2:5" ht="4.5" customHeight="1" x14ac:dyDescent="0.25">
      <c r="C21" s="210"/>
      <c r="D21" s="210"/>
    </row>
    <row r="22" spans="2:5" x14ac:dyDescent="0.25">
      <c r="C22" s="153" t="s">
        <v>229</v>
      </c>
      <c r="D22" s="153"/>
    </row>
    <row r="23" spans="2:5" ht="7.9" customHeight="1" x14ac:dyDescent="0.25">
      <c r="C23" s="210"/>
      <c r="D23" s="210"/>
    </row>
    <row r="24" spans="2:5" x14ac:dyDescent="0.25">
      <c r="C24" s="482" t="s">
        <v>240</v>
      </c>
      <c r="D24" s="482"/>
    </row>
    <row r="25" spans="2:5" x14ac:dyDescent="0.25">
      <c r="C25" s="464" t="s">
        <v>172</v>
      </c>
      <c r="D25" s="464"/>
    </row>
    <row r="26" spans="2:5" x14ac:dyDescent="0.25">
      <c r="C26" s="464" t="s">
        <v>173</v>
      </c>
      <c r="D26" s="464"/>
    </row>
    <row r="27" spans="2:5" x14ac:dyDescent="0.25">
      <c r="C27" s="482" t="s">
        <v>241</v>
      </c>
      <c r="D27" s="482"/>
    </row>
    <row r="28" spans="2:5" x14ac:dyDescent="0.25">
      <c r="C28" s="464" t="s">
        <v>174</v>
      </c>
      <c r="D28" s="464"/>
    </row>
    <row r="29" spans="2:5" x14ac:dyDescent="0.25">
      <c r="C29" s="464" t="s">
        <v>102</v>
      </c>
      <c r="D29" s="464"/>
    </row>
    <row r="30" spans="2:5" x14ac:dyDescent="0.25">
      <c r="C30" s="464" t="s">
        <v>120</v>
      </c>
      <c r="D30" s="464"/>
    </row>
    <row r="31" spans="2:5" x14ac:dyDescent="0.25">
      <c r="C31" s="482" t="s">
        <v>242</v>
      </c>
      <c r="D31" s="482"/>
    </row>
    <row r="32" spans="2:5" x14ac:dyDescent="0.25">
      <c r="C32" s="464" t="s">
        <v>175</v>
      </c>
      <c r="D32" s="464"/>
    </row>
    <row r="33" spans="3:4" x14ac:dyDescent="0.25">
      <c r="C33" s="152" t="s">
        <v>243</v>
      </c>
      <c r="D33" s="152"/>
    </row>
    <row r="34" spans="3:4" x14ac:dyDescent="0.25">
      <c r="C34" s="152" t="s">
        <v>244</v>
      </c>
      <c r="D34" s="152"/>
    </row>
    <row r="35" spans="3:4" x14ac:dyDescent="0.25">
      <c r="C35" s="151" t="s">
        <v>103</v>
      </c>
      <c r="D35" s="151"/>
    </row>
    <row r="36" spans="3:4" x14ac:dyDescent="0.25">
      <c r="C36" s="152" t="s">
        <v>245</v>
      </c>
      <c r="D36" s="152"/>
    </row>
    <row r="37" spans="3:4" x14ac:dyDescent="0.25">
      <c r="C37" s="210"/>
      <c r="D37" s="210"/>
    </row>
    <row r="38" spans="3:4" x14ac:dyDescent="0.25">
      <c r="C38" s="210"/>
      <c r="D38" s="158" t="s">
        <v>9</v>
      </c>
    </row>
    <row r="39" spans="3:4" x14ac:dyDescent="0.25">
      <c r="C39" s="210"/>
      <c r="D39" s="158" t="s">
        <v>10</v>
      </c>
    </row>
    <row r="40" spans="3:4" ht="5.45" customHeight="1" x14ac:dyDescent="0.25">
      <c r="C40" s="210"/>
      <c r="D40" s="210"/>
    </row>
    <row r="41" spans="3:4" x14ac:dyDescent="0.25">
      <c r="C41" s="210"/>
      <c r="D41" s="158" t="s">
        <v>12</v>
      </c>
    </row>
    <row r="42" spans="3:4" x14ac:dyDescent="0.25">
      <c r="C42" s="210"/>
      <c r="D42" s="158" t="s">
        <v>8</v>
      </c>
    </row>
    <row r="43" spans="3:4" ht="3" customHeight="1" x14ac:dyDescent="0.25">
      <c r="C43" s="210"/>
      <c r="D43" s="210"/>
    </row>
    <row r="44" spans="3:4" ht="22.5" x14ac:dyDescent="0.25">
      <c r="C44" s="210"/>
      <c r="D44" s="491" t="s">
        <v>237</v>
      </c>
    </row>
    <row r="45" spans="3:4" ht="5.45" customHeight="1" x14ac:dyDescent="0.25">
      <c r="C45" s="210"/>
      <c r="D45" s="210"/>
    </row>
    <row r="46" spans="3:4" x14ac:dyDescent="0.25">
      <c r="C46" s="210"/>
      <c r="D46" s="210"/>
    </row>
  </sheetData>
  <mergeCells count="6">
    <mergeCell ref="C19:D19"/>
    <mergeCell ref="C2:D2"/>
    <mergeCell ref="C10:D10"/>
    <mergeCell ref="C16:D16"/>
    <mergeCell ref="C13:D13"/>
    <mergeCell ref="C7:D7"/>
  </mergeCells>
  <pageMargins left="0.7" right="0.7" top="0.75" bottom="0.75" header="0.3" footer="0.3"/>
  <pageSetup paperSize="9" orientation="portrait" verticalDpi="0"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J51"/>
  <sheetViews>
    <sheetView showGridLines="0" zoomScaleNormal="100" workbookViewId="0"/>
  </sheetViews>
  <sheetFormatPr defaultColWidth="9.140625" defaultRowHeight="15" x14ac:dyDescent="0.25"/>
  <cols>
    <col min="1" max="1" width="1.5703125" customWidth="1"/>
    <col min="2" max="2" width="1.140625" customWidth="1"/>
    <col min="3" max="3" width="95.5703125" customWidth="1"/>
    <col min="4" max="4" width="10.28515625" customWidth="1"/>
    <col min="5" max="6" width="15" customWidth="1"/>
    <col min="7" max="7" width="16" bestFit="1" customWidth="1"/>
    <col min="8" max="8" width="1.28515625" customWidth="1"/>
  </cols>
  <sheetData>
    <row r="1" spans="1:9" x14ac:dyDescent="0.25">
      <c r="A1" s="506" t="s">
        <v>251</v>
      </c>
    </row>
    <row r="2" spans="1:9" ht="18" x14ac:dyDescent="0.25">
      <c r="C2" s="480" t="s">
        <v>160</v>
      </c>
    </row>
    <row r="3" spans="1:9" x14ac:dyDescent="0.25">
      <c r="C3" s="481" t="s">
        <v>159</v>
      </c>
    </row>
    <row r="4" spans="1:9" ht="6" customHeight="1" x14ac:dyDescent="0.25">
      <c r="C4" s="135"/>
    </row>
    <row r="5" spans="1:9" s="74" customFormat="1" ht="15.75" x14ac:dyDescent="0.25">
      <c r="B5" s="181"/>
      <c r="C5" s="182" t="str">
        <f>'Information sur la séance'!C13:D13</f>
        <v>Nom du projet</v>
      </c>
      <c r="D5" s="183"/>
      <c r="E5" s="183"/>
      <c r="F5" s="183"/>
      <c r="G5" s="373">
        <f ca="1">TODAY()</f>
        <v>43255</v>
      </c>
      <c r="H5" s="184"/>
    </row>
    <row r="6" spans="1:9" s="74" customFormat="1" ht="4.5" customHeight="1" x14ac:dyDescent="0.25">
      <c r="B6" s="49"/>
      <c r="C6" s="224"/>
      <c r="D6" s="49"/>
      <c r="E6" s="49"/>
      <c r="F6" s="49"/>
      <c r="G6" s="226"/>
      <c r="H6" s="49"/>
    </row>
    <row r="7" spans="1:9" s="74" customFormat="1" ht="51" customHeight="1" x14ac:dyDescent="0.25">
      <c r="B7" s="49"/>
      <c r="C7" s="527" t="s">
        <v>170</v>
      </c>
      <c r="D7" s="527"/>
      <c r="E7" s="527"/>
      <c r="F7" s="527"/>
      <c r="G7" s="527"/>
      <c r="H7" s="49"/>
    </row>
    <row r="8" spans="1:9" ht="5.25" customHeight="1" x14ac:dyDescent="0.25">
      <c r="A8" s="38"/>
      <c r="B8" s="38"/>
      <c r="C8" s="23"/>
      <c r="D8" s="23"/>
      <c r="E8" s="54"/>
      <c r="F8" s="54"/>
      <c r="G8" s="54"/>
      <c r="H8" s="38"/>
      <c r="I8" s="38"/>
    </row>
    <row r="9" spans="1:9" ht="6" customHeight="1" x14ac:dyDescent="0.25">
      <c r="A9" s="38"/>
      <c r="B9" s="39"/>
      <c r="C9" s="28"/>
      <c r="D9" s="28"/>
      <c r="E9" s="28"/>
      <c r="F9" s="28"/>
      <c r="G9" s="28"/>
      <c r="H9" s="33"/>
      <c r="I9" s="38"/>
    </row>
    <row r="10" spans="1:9" ht="15.75" x14ac:dyDescent="0.25">
      <c r="A10" s="38"/>
      <c r="B10" s="43"/>
      <c r="C10" s="134" t="s">
        <v>111</v>
      </c>
      <c r="D10" s="24"/>
      <c r="E10" s="244" t="s">
        <v>16</v>
      </c>
      <c r="F10" s="244" t="s">
        <v>17</v>
      </c>
      <c r="H10" s="34"/>
      <c r="I10" s="38"/>
    </row>
    <row r="11" spans="1:9" s="74" customFormat="1" ht="21.75" customHeight="1" x14ac:dyDescent="0.25">
      <c r="A11" s="54"/>
      <c r="B11" s="301"/>
      <c r="C11" s="112"/>
      <c r="D11" s="302" t="s">
        <v>15</v>
      </c>
      <c r="E11" s="239" t="s">
        <v>34</v>
      </c>
      <c r="F11" s="239" t="s">
        <v>34</v>
      </c>
      <c r="G11" s="303" t="s">
        <v>4</v>
      </c>
      <c r="H11" s="304"/>
      <c r="I11" s="54"/>
    </row>
    <row r="12" spans="1:9" x14ac:dyDescent="0.25">
      <c r="A12" s="38"/>
      <c r="B12" s="43"/>
      <c r="C12" s="76"/>
      <c r="D12" s="24"/>
      <c r="E12" s="471" t="s">
        <v>31</v>
      </c>
      <c r="F12" s="471" t="s">
        <v>32</v>
      </c>
      <c r="G12" s="204"/>
      <c r="H12" s="34"/>
      <c r="I12" s="38"/>
    </row>
    <row r="13" spans="1:9" ht="5.25" customHeight="1" thickBot="1" x14ac:dyDescent="0.3">
      <c r="A13" s="38"/>
      <c r="B13" s="43"/>
      <c r="C13" s="29"/>
      <c r="D13" s="29"/>
      <c r="E13" s="29"/>
      <c r="F13" s="29"/>
      <c r="G13" s="29"/>
      <c r="H13" s="35"/>
      <c r="I13" s="38"/>
    </row>
    <row r="14" spans="1:9" ht="31.9" customHeight="1" thickBot="1" x14ac:dyDescent="0.3">
      <c r="A14" s="38"/>
      <c r="B14" s="43"/>
      <c r="C14" s="172" t="s">
        <v>112</v>
      </c>
      <c r="D14" s="25"/>
      <c r="E14" s="88">
        <v>850000</v>
      </c>
      <c r="F14" s="88">
        <v>500000</v>
      </c>
      <c r="G14" s="60">
        <f>SUM(E13:F14)</f>
        <v>1350000</v>
      </c>
      <c r="H14" s="36"/>
      <c r="I14" s="38"/>
    </row>
    <row r="15" spans="1:9" ht="39" thickBot="1" x14ac:dyDescent="0.3">
      <c r="A15" s="38"/>
      <c r="B15" s="43"/>
      <c r="C15" s="68"/>
      <c r="D15" s="68"/>
      <c r="E15" s="375">
        <f>SUM(1)-((G14-E14)/G14)</f>
        <v>0.62962962962962965</v>
      </c>
      <c r="F15" s="375">
        <f>SUM(1)-((G14-F14)/G14)</f>
        <v>0.37037037037037035</v>
      </c>
      <c r="G15" s="374" t="s">
        <v>33</v>
      </c>
      <c r="H15" s="36"/>
      <c r="I15" s="38"/>
    </row>
    <row r="16" spans="1:9" ht="15.75" thickBot="1" x14ac:dyDescent="0.3">
      <c r="A16" s="38"/>
      <c r="B16" s="43"/>
      <c r="C16" s="172" t="s">
        <v>113</v>
      </c>
      <c r="D16" s="25"/>
      <c r="E16" s="88">
        <v>95</v>
      </c>
      <c r="F16" s="88">
        <v>60</v>
      </c>
      <c r="G16" s="60">
        <f>SUM(E16:F16)</f>
        <v>155</v>
      </c>
      <c r="H16" s="36"/>
      <c r="I16" s="38"/>
    </row>
    <row r="17" spans="1:10" ht="15.75" thickBot="1" x14ac:dyDescent="0.3">
      <c r="A17" s="38"/>
      <c r="B17" s="43"/>
      <c r="C17" s="474" t="s">
        <v>169</v>
      </c>
      <c r="D17" s="26"/>
      <c r="E17" s="88">
        <v>35</v>
      </c>
      <c r="F17" s="88">
        <v>5</v>
      </c>
      <c r="G17" s="60">
        <f>SUM(E17:F17)</f>
        <v>40</v>
      </c>
      <c r="H17" s="37"/>
      <c r="I17" s="38"/>
    </row>
    <row r="18" spans="1:10" ht="6" customHeight="1" x14ac:dyDescent="0.25">
      <c r="A18" s="38"/>
      <c r="B18" s="43"/>
      <c r="C18" s="75"/>
      <c r="D18" s="25"/>
      <c r="E18" s="24"/>
      <c r="F18" s="24"/>
      <c r="G18" s="24"/>
      <c r="H18" s="45"/>
      <c r="I18" s="38"/>
    </row>
    <row r="19" spans="1:10" ht="29.45" customHeight="1" x14ac:dyDescent="0.25">
      <c r="A19" s="38"/>
      <c r="B19" s="43"/>
      <c r="C19" s="92" t="s">
        <v>35</v>
      </c>
      <c r="D19" s="7"/>
      <c r="E19" s="524" t="s">
        <v>114</v>
      </c>
      <c r="F19" s="525"/>
      <c r="G19" s="526"/>
      <c r="H19" s="45"/>
      <c r="I19" s="38"/>
    </row>
    <row r="20" spans="1:10" ht="30" customHeight="1" thickBot="1" x14ac:dyDescent="0.3">
      <c r="A20" s="38"/>
      <c r="B20" s="43"/>
      <c r="C20" s="93"/>
      <c r="D20" s="7"/>
      <c r="E20" s="221"/>
      <c r="F20" s="222"/>
      <c r="G20" s="223"/>
      <c r="H20" s="45"/>
      <c r="I20" s="38"/>
    </row>
    <row r="21" spans="1:10" ht="19.899999999999999" customHeight="1" thickBot="1" x14ac:dyDescent="0.3">
      <c r="A21" s="38"/>
      <c r="B21" s="43"/>
      <c r="C21" s="91" t="s">
        <v>36</v>
      </c>
      <c r="D21" s="7"/>
      <c r="E21" s="88">
        <v>2700</v>
      </c>
      <c r="F21" s="88">
        <v>4000</v>
      </c>
      <c r="G21" s="60">
        <f t="shared" ref="G21:G28" si="0">AVERAGEIF(E21:F21,"&lt;&gt;0")</f>
        <v>3350</v>
      </c>
      <c r="H21" s="45"/>
      <c r="I21" s="38"/>
      <c r="J21" s="147"/>
    </row>
    <row r="22" spans="1:10" ht="19.899999999999999" customHeight="1" thickBot="1" x14ac:dyDescent="0.3">
      <c r="A22" s="38"/>
      <c r="B22" s="43"/>
      <c r="C22" s="65" t="s">
        <v>37</v>
      </c>
      <c r="D22" s="7"/>
      <c r="E22" s="88">
        <v>3000</v>
      </c>
      <c r="F22" s="88">
        <v>7500</v>
      </c>
      <c r="G22" s="60">
        <f t="shared" si="0"/>
        <v>5250</v>
      </c>
      <c r="H22" s="45"/>
      <c r="I22" s="38"/>
    </row>
    <row r="23" spans="1:10" ht="19.899999999999999" customHeight="1" thickBot="1" x14ac:dyDescent="0.3">
      <c r="A23" s="38"/>
      <c r="B23" s="43"/>
      <c r="C23" s="65" t="s">
        <v>38</v>
      </c>
      <c r="D23" s="7"/>
      <c r="E23" s="88">
        <v>540</v>
      </c>
      <c r="F23" s="88">
        <v>1200</v>
      </c>
      <c r="G23" s="60">
        <f t="shared" si="0"/>
        <v>870</v>
      </c>
      <c r="H23" s="45"/>
      <c r="I23" s="38"/>
    </row>
    <row r="24" spans="1:10" ht="19.899999999999999" customHeight="1" thickBot="1" x14ac:dyDescent="0.3">
      <c r="A24" s="38"/>
      <c r="B24" s="43"/>
      <c r="C24" s="65" t="s">
        <v>39</v>
      </c>
      <c r="D24" s="7"/>
      <c r="E24" s="88">
        <v>840</v>
      </c>
      <c r="F24" s="88">
        <v>850</v>
      </c>
      <c r="G24" s="60">
        <f t="shared" si="0"/>
        <v>845</v>
      </c>
      <c r="H24" s="45"/>
      <c r="I24" s="38"/>
    </row>
    <row r="25" spans="1:10" ht="19.899999999999999" customHeight="1" thickBot="1" x14ac:dyDescent="0.3">
      <c r="A25" s="38"/>
      <c r="B25" s="43"/>
      <c r="C25" s="479" t="s">
        <v>216</v>
      </c>
      <c r="D25" s="7"/>
      <c r="E25" s="88">
        <v>1700</v>
      </c>
      <c r="F25" s="88">
        <v>3000</v>
      </c>
      <c r="G25" s="60">
        <f t="shared" si="0"/>
        <v>2350</v>
      </c>
      <c r="H25" s="45"/>
      <c r="I25" s="38"/>
    </row>
    <row r="26" spans="1:10" ht="19.899999999999999" customHeight="1" thickBot="1" x14ac:dyDescent="0.3">
      <c r="A26" s="38"/>
      <c r="B26" s="43"/>
      <c r="C26" s="65" t="s">
        <v>40</v>
      </c>
      <c r="D26" s="7"/>
      <c r="E26" s="88">
        <v>1000</v>
      </c>
      <c r="F26" s="88">
        <v>2500</v>
      </c>
      <c r="G26" s="60">
        <f t="shared" si="0"/>
        <v>1750</v>
      </c>
      <c r="H26" s="45"/>
      <c r="I26" s="38"/>
    </row>
    <row r="27" spans="1:10" ht="19.899999999999999" customHeight="1" thickBot="1" x14ac:dyDescent="0.3">
      <c r="A27" s="38"/>
      <c r="B27" s="43"/>
      <c r="C27" s="65" t="s">
        <v>41</v>
      </c>
      <c r="D27" s="7"/>
      <c r="E27" s="88">
        <v>275</v>
      </c>
      <c r="F27" s="88">
        <v>760</v>
      </c>
      <c r="G27" s="60">
        <f t="shared" si="0"/>
        <v>517.5</v>
      </c>
      <c r="H27" s="45"/>
      <c r="I27" s="38"/>
    </row>
    <row r="28" spans="1:10" ht="19.899999999999999" customHeight="1" thickBot="1" x14ac:dyDescent="0.3">
      <c r="A28" s="38"/>
      <c r="B28" s="43"/>
      <c r="C28" s="65" t="s">
        <v>42</v>
      </c>
      <c r="D28" s="7"/>
      <c r="E28" s="88">
        <v>1400</v>
      </c>
      <c r="F28" s="88">
        <v>1200</v>
      </c>
      <c r="G28" s="60">
        <f t="shared" si="0"/>
        <v>1300</v>
      </c>
      <c r="H28" s="45"/>
      <c r="I28" s="38"/>
    </row>
    <row r="29" spans="1:10" ht="19.899999999999999" customHeight="1" thickBot="1" x14ac:dyDescent="0.35">
      <c r="A29" s="38"/>
      <c r="B29" s="43"/>
      <c r="C29" s="65" t="s">
        <v>43</v>
      </c>
      <c r="D29" s="7"/>
      <c r="E29" s="88">
        <v>600</v>
      </c>
      <c r="F29" s="88">
        <v>1200</v>
      </c>
      <c r="G29" s="60">
        <f>AVERAGEIF(E29:F29,"&lt;&gt;0")</f>
        <v>900</v>
      </c>
      <c r="H29" s="45"/>
      <c r="I29" s="38"/>
      <c r="J29" s="106"/>
    </row>
    <row r="30" spans="1:10" ht="19.899999999999999" customHeight="1" thickBot="1" x14ac:dyDescent="0.3">
      <c r="A30" s="38"/>
      <c r="B30" s="43"/>
      <c r="C30" s="479" t="s">
        <v>125</v>
      </c>
      <c r="D30" s="7"/>
      <c r="E30" s="88">
        <v>8000</v>
      </c>
      <c r="F30" s="88">
        <v>10000</v>
      </c>
      <c r="G30" s="60">
        <f>AVERAGEIF(E30:F30,"&lt;&gt;0")</f>
        <v>9000</v>
      </c>
      <c r="H30" s="45"/>
      <c r="I30" s="38"/>
    </row>
    <row r="31" spans="1:10" x14ac:dyDescent="0.25">
      <c r="A31" s="38"/>
      <c r="B31" s="43"/>
      <c r="C31" s="8"/>
      <c r="D31" s="7"/>
      <c r="E31" s="6"/>
      <c r="F31" s="6"/>
      <c r="G31" s="6"/>
      <c r="H31" s="45"/>
      <c r="I31" s="38"/>
    </row>
    <row r="32" spans="1:10" x14ac:dyDescent="0.25">
      <c r="A32" s="38"/>
      <c r="B32" s="43"/>
      <c r="C32" s="89" t="s">
        <v>110</v>
      </c>
      <c r="D32" s="7"/>
      <c r="E32" s="6"/>
      <c r="F32" s="6"/>
      <c r="G32" s="6"/>
      <c r="H32" s="45"/>
      <c r="I32" s="38"/>
    </row>
    <row r="33" spans="1:9" ht="15.75" thickBot="1" x14ac:dyDescent="0.3">
      <c r="A33" s="38"/>
      <c r="B33" s="43"/>
      <c r="C33" s="90"/>
      <c r="D33" s="23"/>
      <c r="E33" s="38"/>
      <c r="F33" s="38"/>
      <c r="G33" s="38"/>
      <c r="H33" s="45"/>
      <c r="I33" s="38"/>
    </row>
    <row r="34" spans="1:9" ht="19.149999999999999" customHeight="1" thickBot="1" x14ac:dyDescent="0.3">
      <c r="A34" s="38"/>
      <c r="B34" s="43"/>
      <c r="C34" s="65" t="s">
        <v>44</v>
      </c>
      <c r="D34" s="243" t="s">
        <v>15</v>
      </c>
      <c r="E34" s="88">
        <v>21600</v>
      </c>
      <c r="F34" s="88">
        <v>57600</v>
      </c>
      <c r="G34" s="60">
        <f>AVERAGEIF(E34:F34,"&lt;&gt;0")</f>
        <v>39600</v>
      </c>
      <c r="H34" s="45"/>
      <c r="I34" s="38"/>
    </row>
    <row r="35" spans="1:9" ht="19.149999999999999" customHeight="1" thickBot="1" x14ac:dyDescent="0.3">
      <c r="A35" s="38"/>
      <c r="B35" s="43"/>
      <c r="C35" s="65" t="s">
        <v>45</v>
      </c>
      <c r="D35" s="243" t="s">
        <v>15</v>
      </c>
      <c r="E35" s="88">
        <v>21600</v>
      </c>
      <c r="F35" s="88">
        <v>21600</v>
      </c>
      <c r="G35" s="60">
        <f>AVERAGEIF(E35:F35,"&lt;&gt;0")</f>
        <v>21600</v>
      </c>
      <c r="H35" s="45"/>
      <c r="I35" s="38"/>
    </row>
    <row r="36" spans="1:9" ht="5.45" customHeight="1" x14ac:dyDescent="0.25">
      <c r="A36" s="38"/>
      <c r="B36" s="46"/>
      <c r="C36" s="30"/>
      <c r="D36" s="30"/>
      <c r="E36" s="30"/>
      <c r="F36" s="30"/>
      <c r="G36" s="30"/>
      <c r="H36" s="31"/>
      <c r="I36" s="38"/>
    </row>
    <row r="37" spans="1:9" ht="5.25" customHeight="1" x14ac:dyDescent="0.25">
      <c r="A37" s="38"/>
      <c r="B37" s="38"/>
      <c r="C37" s="23"/>
      <c r="D37" s="23"/>
      <c r="E37" s="38"/>
      <c r="F37" s="38"/>
      <c r="G37" s="38"/>
      <c r="H37" s="38"/>
      <c r="I37" s="38"/>
    </row>
    <row r="38" spans="1:9" s="211" customFormat="1" ht="15.75" customHeight="1" x14ac:dyDescent="0.2">
      <c r="B38" s="209"/>
      <c r="C38" s="166" t="str">
        <f>'Information sur la séance'!$C$16</f>
        <v>Nom</v>
      </c>
      <c r="D38" s="209"/>
      <c r="E38" s="209"/>
      <c r="F38" s="209"/>
      <c r="G38" s="209"/>
      <c r="H38" s="209"/>
    </row>
    <row r="39" spans="1:9" s="211" customFormat="1" ht="15.75" customHeight="1" x14ac:dyDescent="0.2">
      <c r="B39" s="209"/>
      <c r="C39" s="166" t="str">
        <f>'Information sur la séance'!$C$19</f>
        <v>Service administrative</v>
      </c>
      <c r="D39" s="209"/>
      <c r="E39" s="209"/>
      <c r="F39" s="209"/>
      <c r="G39" s="209"/>
      <c r="H39" s="209"/>
    </row>
    <row r="40" spans="1:9" s="211" customFormat="1" ht="15.75" customHeight="1" x14ac:dyDescent="0.2">
      <c r="B40" s="209"/>
      <c r="C40" s="166" t="str">
        <f>'Information sur la séance'!$C$7</f>
        <v>Nom du conseil scolaire</v>
      </c>
      <c r="D40" s="209"/>
      <c r="E40" s="209"/>
      <c r="F40" s="209"/>
      <c r="G40" s="209"/>
      <c r="H40" s="209"/>
    </row>
    <row r="41" spans="1:9" s="211" customFormat="1" ht="15.75" customHeight="1" x14ac:dyDescent="0.2">
      <c r="B41" s="209"/>
      <c r="C41" s="167" t="s">
        <v>46</v>
      </c>
      <c r="D41" s="209"/>
      <c r="E41" s="209"/>
      <c r="F41" s="209"/>
      <c r="G41" s="209"/>
      <c r="H41" s="209"/>
    </row>
    <row r="42" spans="1:9" s="211" customFormat="1" ht="15.75" customHeight="1" x14ac:dyDescent="0.2">
      <c r="B42" s="209"/>
      <c r="C42" s="376">
        <f>'Information sur la séance'!$C$10</f>
        <v>42613</v>
      </c>
      <c r="D42" s="209"/>
      <c r="E42" s="209"/>
      <c r="F42" s="209"/>
      <c r="G42" s="209"/>
      <c r="H42" s="209"/>
    </row>
    <row r="43" spans="1:9" ht="6.6" customHeight="1" x14ac:dyDescent="0.25"/>
    <row r="45" spans="1:9" x14ac:dyDescent="0.25">
      <c r="C45" s="158" t="s">
        <v>9</v>
      </c>
    </row>
    <row r="46" spans="1:9" x14ac:dyDescent="0.25">
      <c r="C46" s="158" t="s">
        <v>10</v>
      </c>
    </row>
    <row r="47" spans="1:9" ht="6.75" customHeight="1" x14ac:dyDescent="0.25"/>
    <row r="48" spans="1:9" x14ac:dyDescent="0.25">
      <c r="C48" s="158" t="s">
        <v>12</v>
      </c>
    </row>
    <row r="49" spans="3:4" x14ac:dyDescent="0.25">
      <c r="C49" s="523" t="s">
        <v>8</v>
      </c>
      <c r="D49" s="523"/>
    </row>
    <row r="50" spans="3:4" ht="6.75" customHeight="1" x14ac:dyDescent="0.25"/>
    <row r="51" spans="3:4" x14ac:dyDescent="0.25">
      <c r="C51" s="522" t="s">
        <v>171</v>
      </c>
      <c r="D51" s="522"/>
    </row>
  </sheetData>
  <mergeCells count="4">
    <mergeCell ref="C51:D51"/>
    <mergeCell ref="C49:D49"/>
    <mergeCell ref="E19:G19"/>
    <mergeCell ref="C7:G7"/>
  </mergeCells>
  <pageMargins left="0.7" right="0.7" top="0.75" bottom="0.75" header="0.3" footer="0.3"/>
  <pageSetup orientation="portrait"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M41"/>
  <sheetViews>
    <sheetView showGridLines="0" zoomScale="90" zoomScaleNormal="90" workbookViewId="0"/>
  </sheetViews>
  <sheetFormatPr defaultColWidth="9.140625" defaultRowHeight="15" x14ac:dyDescent="0.25"/>
  <cols>
    <col min="1" max="1" width="1.85546875" customWidth="1"/>
    <col min="2" max="2" width="1.7109375" customWidth="1"/>
    <col min="3" max="3" width="13.5703125" customWidth="1"/>
    <col min="10" max="10" width="15.140625" bestFit="1" customWidth="1"/>
    <col min="11" max="11" width="14.140625" customWidth="1"/>
    <col min="12" max="12" width="16" bestFit="1" customWidth="1"/>
    <col min="13" max="13" width="1.7109375" customWidth="1"/>
    <col min="14" max="14" width="2.28515625" customWidth="1"/>
  </cols>
  <sheetData>
    <row r="1" spans="1:13" x14ac:dyDescent="0.25">
      <c r="A1" s="506" t="s">
        <v>252</v>
      </c>
    </row>
    <row r="2" spans="1:13" ht="38.25" customHeight="1" x14ac:dyDescent="0.25">
      <c r="C2" s="516" t="s">
        <v>160</v>
      </c>
      <c r="D2" s="531"/>
      <c r="E2" s="531"/>
      <c r="F2" s="531"/>
      <c r="G2" s="531"/>
      <c r="H2" s="531"/>
      <c r="I2" s="531"/>
      <c r="J2" s="531"/>
      <c r="K2" s="531"/>
      <c r="L2" s="531"/>
      <c r="M2" s="531"/>
    </row>
    <row r="3" spans="1:13" x14ac:dyDescent="0.25">
      <c r="C3" s="481" t="s">
        <v>159</v>
      </c>
    </row>
    <row r="4" spans="1:13" ht="6" customHeight="1" x14ac:dyDescent="0.25">
      <c r="C4" s="135"/>
    </row>
    <row r="5" spans="1:13" ht="15.75" x14ac:dyDescent="0.25">
      <c r="B5" s="185"/>
      <c r="C5" s="182" t="str">
        <f>'Information sur la séance'!C13:D13</f>
        <v>Nom du projet</v>
      </c>
      <c r="D5" s="186"/>
      <c r="E5" s="186"/>
      <c r="F5" s="186"/>
      <c r="G5" s="186"/>
      <c r="H5" s="186"/>
      <c r="I5" s="186"/>
      <c r="J5" s="186"/>
      <c r="K5" s="186"/>
      <c r="L5" s="373">
        <f ca="1">TODAY()</f>
        <v>43255</v>
      </c>
      <c r="M5" s="187"/>
    </row>
    <row r="6" spans="1:13" ht="3.75" customHeight="1" x14ac:dyDescent="0.25">
      <c r="B6" s="42"/>
      <c r="C6" s="224"/>
      <c r="D6" s="225"/>
      <c r="E6" s="225"/>
      <c r="F6" s="225"/>
      <c r="G6" s="225"/>
      <c r="H6" s="225"/>
      <c r="I6" s="225"/>
      <c r="J6" s="225"/>
      <c r="K6" s="225"/>
      <c r="L6" s="226"/>
      <c r="M6" s="42"/>
    </row>
    <row r="7" spans="1:13" ht="6.75" customHeight="1" x14ac:dyDescent="0.25">
      <c r="B7" s="42"/>
      <c r="C7" s="224"/>
      <c r="D7" s="225"/>
      <c r="E7" s="225"/>
      <c r="F7" s="225"/>
      <c r="G7" s="225"/>
      <c r="H7" s="225"/>
      <c r="I7" s="225"/>
      <c r="J7" s="225"/>
      <c r="K7" s="225"/>
      <c r="L7" s="226"/>
      <c r="M7" s="42"/>
    </row>
    <row r="8" spans="1:13" ht="36" customHeight="1" x14ac:dyDescent="0.25">
      <c r="B8" s="42"/>
      <c r="C8" s="527" t="s">
        <v>187</v>
      </c>
      <c r="D8" s="527"/>
      <c r="E8" s="527"/>
      <c r="F8" s="527"/>
      <c r="G8" s="527"/>
      <c r="H8" s="527"/>
      <c r="I8" s="527"/>
      <c r="J8" s="527"/>
      <c r="K8" s="527"/>
      <c r="L8" s="527"/>
      <c r="M8" s="42"/>
    </row>
    <row r="9" spans="1:13" ht="4.5" customHeight="1" x14ac:dyDescent="0.25">
      <c r="B9" s="42"/>
      <c r="C9" s="224"/>
      <c r="D9" s="225"/>
      <c r="E9" s="225"/>
      <c r="F9" s="225"/>
      <c r="G9" s="225"/>
      <c r="H9" s="225"/>
      <c r="I9" s="225"/>
      <c r="J9" s="225"/>
      <c r="K9" s="225"/>
      <c r="L9" s="226"/>
      <c r="M9" s="42"/>
    </row>
    <row r="10" spans="1:13" ht="7.15" customHeight="1" x14ac:dyDescent="0.25"/>
    <row r="11" spans="1:13" ht="5.45" customHeight="1" x14ac:dyDescent="0.25">
      <c r="B11" s="39"/>
      <c r="C11" s="40"/>
      <c r="D11" s="40"/>
      <c r="E11" s="40"/>
      <c r="F11" s="40"/>
      <c r="G11" s="40"/>
      <c r="H11" s="40"/>
      <c r="I11" s="40"/>
      <c r="J11" s="40"/>
      <c r="K11" s="40"/>
      <c r="L11" s="40"/>
      <c r="M11" s="41"/>
    </row>
    <row r="12" spans="1:13" ht="15.75" x14ac:dyDescent="0.25">
      <c r="B12" s="43"/>
      <c r="C12" s="134" t="s">
        <v>115</v>
      </c>
      <c r="D12" s="24"/>
      <c r="E12" s="24"/>
      <c r="F12" s="24"/>
      <c r="G12" s="24"/>
      <c r="H12" s="24"/>
      <c r="I12" s="24"/>
      <c r="J12" s="44"/>
      <c r="K12" s="244" t="s">
        <v>16</v>
      </c>
      <c r="L12" s="244" t="s">
        <v>17</v>
      </c>
      <c r="M12" s="45"/>
    </row>
    <row r="13" spans="1:13" x14ac:dyDescent="0.25">
      <c r="B13" s="43"/>
      <c r="C13" s="76"/>
      <c r="D13" s="24"/>
      <c r="E13" s="24"/>
      <c r="F13" s="24"/>
      <c r="G13" s="24"/>
      <c r="H13" s="24"/>
      <c r="I13" s="24"/>
      <c r="J13" s="203" t="s">
        <v>3</v>
      </c>
      <c r="K13" s="239" t="s">
        <v>34</v>
      </c>
      <c r="L13" s="239" t="s">
        <v>34</v>
      </c>
      <c r="M13" s="45"/>
    </row>
    <row r="14" spans="1:13" x14ac:dyDescent="0.25">
      <c r="B14" s="43"/>
      <c r="C14" s="76"/>
      <c r="D14" s="24"/>
      <c r="E14" s="24"/>
      <c r="F14" s="24"/>
      <c r="G14" s="24"/>
      <c r="H14" s="24"/>
      <c r="I14" s="24"/>
      <c r="J14" s="204"/>
      <c r="K14" s="240" t="str">
        <f>'Étape 1 Installations'!E12</f>
        <v>ÉLÉMENTAIRE</v>
      </c>
      <c r="L14" s="240" t="str">
        <f>'Étape 1 Installations'!F12</f>
        <v>SECONDAIRE</v>
      </c>
      <c r="M14" s="45"/>
    </row>
    <row r="15" spans="1:13" ht="3.75" customHeight="1" thickBot="1" x14ac:dyDescent="0.3">
      <c r="B15" s="43"/>
      <c r="C15" s="42"/>
      <c r="D15" s="42"/>
      <c r="E15" s="42"/>
      <c r="F15" s="42"/>
      <c r="G15" s="42"/>
      <c r="H15" s="42"/>
      <c r="I15" s="42"/>
      <c r="J15" s="42"/>
      <c r="K15" s="42"/>
      <c r="L15" s="42"/>
      <c r="M15" s="45"/>
    </row>
    <row r="16" spans="1:13" ht="15.75" thickBot="1" x14ac:dyDescent="0.3">
      <c r="B16" s="43"/>
      <c r="C16" s="528" t="s">
        <v>48</v>
      </c>
      <c r="D16" s="528"/>
      <c r="E16" s="528"/>
      <c r="F16" s="528"/>
      <c r="G16" s="528"/>
      <c r="H16" s="528"/>
      <c r="I16" s="528"/>
      <c r="J16" s="405">
        <v>5000000</v>
      </c>
      <c r="K16" s="406">
        <f>SUM(J16*K17)</f>
        <v>3148148.1481481483</v>
      </c>
      <c r="L16" s="406">
        <f>SUM(J16*L17)</f>
        <v>1851851.8518518517</v>
      </c>
      <c r="M16" s="45"/>
    </row>
    <row r="17" spans="2:13" ht="28.5" customHeight="1" x14ac:dyDescent="0.25">
      <c r="B17" s="43"/>
      <c r="C17" s="529" t="s">
        <v>186</v>
      </c>
      <c r="D17" s="530"/>
      <c r="E17" s="530"/>
      <c r="F17" s="530"/>
      <c r="G17" s="530"/>
      <c r="H17" s="530"/>
      <c r="I17" s="530"/>
      <c r="J17" s="530"/>
      <c r="K17" s="377">
        <f>'Étape 1 Installations'!E15</f>
        <v>0.62962962962962965</v>
      </c>
      <c r="L17" s="377">
        <f>'Étape 1 Installations'!F15</f>
        <v>0.37037037037037035</v>
      </c>
      <c r="M17" s="45"/>
    </row>
    <row r="18" spans="2:13" ht="15.75" thickBot="1" x14ac:dyDescent="0.3">
      <c r="B18" s="43"/>
      <c r="C18" s="95" t="s">
        <v>183</v>
      </c>
      <c r="D18" s="26"/>
      <c r="E18" s="26"/>
      <c r="F18" s="26"/>
      <c r="G18" s="26"/>
      <c r="H18" s="26"/>
      <c r="I18" s="26"/>
      <c r="M18" s="45"/>
    </row>
    <row r="19" spans="2:13" ht="15.75" thickBot="1" x14ac:dyDescent="0.3">
      <c r="B19" s="43"/>
      <c r="C19" s="23"/>
      <c r="D19" s="23"/>
      <c r="E19" s="23"/>
      <c r="F19" s="27"/>
      <c r="G19" s="27"/>
      <c r="H19" s="27"/>
      <c r="I19" s="27" t="s">
        <v>47</v>
      </c>
      <c r="J19" s="405">
        <v>4000000</v>
      </c>
      <c r="K19" s="406">
        <f>SUM(J19*K17)</f>
        <v>2518518.5185185187</v>
      </c>
      <c r="L19" s="406">
        <f>SUM(J19*L17)</f>
        <v>1481481.4814814813</v>
      </c>
      <c r="M19" s="53"/>
    </row>
    <row r="20" spans="2:13" ht="15.75" thickBot="1" x14ac:dyDescent="0.3">
      <c r="B20" s="43"/>
      <c r="C20" s="23"/>
      <c r="D20" s="23"/>
      <c r="E20" s="23"/>
      <c r="F20" s="27"/>
      <c r="G20" s="27"/>
      <c r="H20" s="27"/>
      <c r="I20" s="27" t="s">
        <v>184</v>
      </c>
      <c r="J20" s="405">
        <v>200000</v>
      </c>
      <c r="K20" s="406">
        <f>SUM(J20*K17)</f>
        <v>125925.92592592593</v>
      </c>
      <c r="L20" s="406">
        <f>SUM(J20*L17)</f>
        <v>74074.074074074073</v>
      </c>
      <c r="M20" s="53"/>
    </row>
    <row r="21" spans="2:13" ht="15.75" thickBot="1" x14ac:dyDescent="0.3">
      <c r="B21" s="43"/>
      <c r="C21" s="23"/>
      <c r="D21" s="23"/>
      <c r="E21" s="23"/>
      <c r="F21" s="27"/>
      <c r="G21" s="27"/>
      <c r="H21" s="27"/>
      <c r="I21" s="27" t="s">
        <v>185</v>
      </c>
      <c r="J21" s="405">
        <v>150000</v>
      </c>
      <c r="K21" s="406">
        <f>SUM(J21*K17)</f>
        <v>94444.444444444453</v>
      </c>
      <c r="L21" s="406">
        <f>SUM(J21*L17)</f>
        <v>55555.555555555555</v>
      </c>
      <c r="M21" s="53"/>
    </row>
    <row r="22" spans="2:13" ht="6.6" customHeight="1" x14ac:dyDescent="0.25">
      <c r="B22" s="46"/>
      <c r="C22" s="47"/>
      <c r="D22" s="47"/>
      <c r="E22" s="47"/>
      <c r="F22" s="47"/>
      <c r="G22" s="47"/>
      <c r="H22" s="47"/>
      <c r="I22" s="47"/>
      <c r="J22" s="47"/>
      <c r="K22" s="51"/>
      <c r="L22" s="51"/>
      <c r="M22" s="50"/>
    </row>
    <row r="23" spans="2:13" ht="7.15" customHeight="1" x14ac:dyDescent="0.25"/>
    <row r="24" spans="2:13" s="74" customFormat="1" x14ac:dyDescent="0.25">
      <c r="B24" s="166"/>
      <c r="C24" s="166" t="str">
        <f>'Information sur la séance'!$C$16</f>
        <v>Nom</v>
      </c>
      <c r="D24" s="166"/>
      <c r="E24" s="166"/>
      <c r="F24" s="166"/>
      <c r="G24" s="166"/>
      <c r="H24" s="166"/>
      <c r="I24" s="166"/>
      <c r="J24" s="166"/>
      <c r="K24" s="166"/>
      <c r="L24" s="166"/>
      <c r="M24" s="166"/>
    </row>
    <row r="25" spans="2:13" s="74" customFormat="1" x14ac:dyDescent="0.25">
      <c r="B25" s="166"/>
      <c r="C25" s="166" t="str">
        <f>'Information sur la séance'!$C$19</f>
        <v>Service administrative</v>
      </c>
      <c r="D25" s="166"/>
      <c r="E25" s="166"/>
      <c r="F25" s="166"/>
      <c r="G25" s="166"/>
      <c r="H25" s="166"/>
      <c r="I25" s="166"/>
      <c r="J25" s="166"/>
      <c r="K25" s="166"/>
      <c r="L25" s="166"/>
      <c r="M25" s="166"/>
    </row>
    <row r="26" spans="2:13" s="74" customFormat="1" x14ac:dyDescent="0.25">
      <c r="B26" s="166"/>
      <c r="C26" s="166" t="str">
        <f>'Information sur la séance'!$C$7</f>
        <v>Nom du conseil scolaire</v>
      </c>
      <c r="D26" s="166"/>
      <c r="E26" s="166"/>
      <c r="F26" s="166"/>
      <c r="G26" s="166"/>
      <c r="H26" s="166"/>
      <c r="I26" s="166"/>
      <c r="J26" s="166"/>
      <c r="K26" s="166"/>
      <c r="L26" s="166"/>
      <c r="M26" s="166"/>
    </row>
    <row r="27" spans="2:13" s="74" customFormat="1" x14ac:dyDescent="0.25">
      <c r="B27" s="166"/>
      <c r="C27" s="167" t="s">
        <v>46</v>
      </c>
      <c r="D27" s="166"/>
      <c r="E27" s="166"/>
      <c r="F27" s="166"/>
      <c r="G27" s="166"/>
      <c r="H27" s="166"/>
      <c r="I27" s="166"/>
      <c r="J27" s="166"/>
      <c r="K27" s="166"/>
      <c r="L27" s="166"/>
      <c r="M27" s="166"/>
    </row>
    <row r="28" spans="2:13" x14ac:dyDescent="0.25">
      <c r="B28" s="209"/>
      <c r="C28" s="376">
        <f>'Information sur la séance'!$C$10</f>
        <v>42613</v>
      </c>
      <c r="D28" s="209"/>
      <c r="E28" s="209"/>
      <c r="F28" s="209"/>
      <c r="G28" s="209"/>
      <c r="H28" s="209"/>
      <c r="I28" s="209"/>
      <c r="J28" s="209"/>
      <c r="K28" s="209"/>
      <c r="L28" s="209"/>
      <c r="M28" s="209"/>
    </row>
    <row r="30" spans="2:13" x14ac:dyDescent="0.25">
      <c r="C30" s="158" t="s">
        <v>9</v>
      </c>
    </row>
    <row r="31" spans="2:13" x14ac:dyDescent="0.25">
      <c r="C31" s="158" t="s">
        <v>10</v>
      </c>
    </row>
    <row r="33" spans="3:12" x14ac:dyDescent="0.25">
      <c r="C33" s="158" t="s">
        <v>12</v>
      </c>
    </row>
    <row r="34" spans="3:12" x14ac:dyDescent="0.25">
      <c r="C34" s="158" t="s">
        <v>8</v>
      </c>
    </row>
    <row r="36" spans="3:12" ht="21" customHeight="1" x14ac:dyDescent="0.25">
      <c r="C36" s="522" t="s">
        <v>171</v>
      </c>
      <c r="D36" s="522"/>
      <c r="E36" s="522"/>
      <c r="F36" s="522"/>
      <c r="G36" s="522"/>
      <c r="H36" s="522"/>
      <c r="I36" s="522"/>
      <c r="J36" s="522"/>
      <c r="K36" s="522"/>
      <c r="L36" s="522"/>
    </row>
    <row r="37" spans="3:12" ht="8.4499999999999993" customHeight="1" x14ac:dyDescent="0.25"/>
    <row r="40" spans="3:12" ht="7.9" customHeight="1" x14ac:dyDescent="0.25"/>
    <row r="41" spans="3:12" ht="27" customHeight="1" x14ac:dyDescent="0.25"/>
  </sheetData>
  <mergeCells count="5">
    <mergeCell ref="C16:I16"/>
    <mergeCell ref="C8:L8"/>
    <mergeCell ref="C36:L36"/>
    <mergeCell ref="C17:J17"/>
    <mergeCell ref="C2:M2"/>
  </mergeCells>
  <pageMargins left="0.7" right="0.7" top="0.75" bottom="0.75" header="0.3" footer="0.3"/>
  <pageSetup scale="76" orientation="portrait" horizontalDpi="0"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51"/>
  <sheetViews>
    <sheetView showGridLines="0" zoomScale="80" zoomScaleNormal="80" workbookViewId="0"/>
  </sheetViews>
  <sheetFormatPr defaultColWidth="9.140625" defaultRowHeight="15" x14ac:dyDescent="0.25"/>
  <cols>
    <col min="1" max="1" width="3.140625" customWidth="1"/>
    <col min="2" max="2" width="1.140625" customWidth="1"/>
    <col min="3" max="3" width="25.28515625" customWidth="1"/>
    <col min="8" max="9" width="13.7109375" customWidth="1"/>
    <col min="10" max="10" width="16.140625" bestFit="1" customWidth="1"/>
    <col min="11" max="11" width="1" customWidth="1"/>
  </cols>
  <sheetData>
    <row r="1" spans="1:11" x14ac:dyDescent="0.25">
      <c r="A1" s="506" t="s">
        <v>253</v>
      </c>
    </row>
    <row r="2" spans="1:11" ht="38.25" customHeight="1" x14ac:dyDescent="0.25">
      <c r="C2" s="516" t="s">
        <v>160</v>
      </c>
      <c r="D2" s="536"/>
      <c r="E2" s="536"/>
      <c r="F2" s="536"/>
      <c r="G2" s="536"/>
      <c r="H2" s="536"/>
      <c r="I2" s="536"/>
      <c r="J2" s="536"/>
    </row>
    <row r="3" spans="1:11" x14ac:dyDescent="0.25">
      <c r="C3" s="481" t="s">
        <v>159</v>
      </c>
      <c r="D3" s="485"/>
      <c r="E3" s="485"/>
      <c r="F3" s="485"/>
      <c r="G3" s="485"/>
      <c r="H3" s="485"/>
      <c r="I3" s="485"/>
      <c r="J3" s="485"/>
    </row>
    <row r="4" spans="1:11" ht="6.75" customHeight="1" x14ac:dyDescent="0.25">
      <c r="C4" s="135"/>
    </row>
    <row r="5" spans="1:11" ht="15.75" x14ac:dyDescent="0.25">
      <c r="B5" s="177"/>
      <c r="C5" s="182" t="str">
        <f>'Information sur la séance'!C13:D13</f>
        <v>Nom du projet</v>
      </c>
      <c r="D5" s="179"/>
      <c r="E5" s="179"/>
      <c r="F5" s="179"/>
      <c r="G5" s="179"/>
      <c r="H5" s="179"/>
      <c r="I5" s="179"/>
      <c r="J5" s="373">
        <f ca="1">TODAY()</f>
        <v>43255</v>
      </c>
      <c r="K5" s="180"/>
    </row>
    <row r="6" spans="1:11" ht="4.5" customHeight="1" x14ac:dyDescent="0.25">
      <c r="B6" s="227"/>
      <c r="C6" s="224"/>
      <c r="D6" s="227"/>
      <c r="E6" s="227"/>
      <c r="F6" s="227"/>
      <c r="G6" s="227"/>
      <c r="H6" s="227"/>
      <c r="I6" s="227"/>
      <c r="J6" s="226"/>
      <c r="K6" s="227"/>
    </row>
    <row r="7" spans="1:11" ht="74.25" customHeight="1" x14ac:dyDescent="0.25">
      <c r="B7" s="227"/>
      <c r="C7" s="527" t="s">
        <v>188</v>
      </c>
      <c r="D7" s="527"/>
      <c r="E7" s="527"/>
      <c r="F7" s="527"/>
      <c r="G7" s="527"/>
      <c r="H7" s="527"/>
      <c r="I7" s="527"/>
      <c r="J7" s="527"/>
      <c r="K7" s="227"/>
    </row>
    <row r="8" spans="1:11" ht="7.9" customHeight="1" x14ac:dyDescent="0.25"/>
    <row r="9" spans="1:11" ht="6" customHeight="1" x14ac:dyDescent="0.25">
      <c r="B9" s="39"/>
      <c r="C9" s="40"/>
      <c r="D9" s="40"/>
      <c r="E9" s="40"/>
      <c r="F9" s="40"/>
      <c r="G9" s="40"/>
      <c r="H9" s="40"/>
      <c r="I9" s="40"/>
      <c r="J9" s="40"/>
      <c r="K9" s="41"/>
    </row>
    <row r="10" spans="1:11" ht="15.75" x14ac:dyDescent="0.25">
      <c r="B10" s="43"/>
      <c r="C10" s="134" t="s">
        <v>49</v>
      </c>
      <c r="D10" s="24"/>
      <c r="E10" s="24"/>
      <c r="F10" s="24"/>
      <c r="G10" s="44"/>
      <c r="H10" s="244" t="s">
        <v>16</v>
      </c>
      <c r="I10" s="244" t="s">
        <v>17</v>
      </c>
      <c r="J10" s="44"/>
      <c r="K10" s="45"/>
    </row>
    <row r="11" spans="1:11" x14ac:dyDescent="0.25">
      <c r="B11" s="43"/>
      <c r="C11" s="24"/>
      <c r="D11" s="24"/>
      <c r="E11" s="24"/>
      <c r="F11" s="24"/>
      <c r="G11" s="44"/>
      <c r="H11" s="239" t="s">
        <v>34</v>
      </c>
      <c r="I11" s="239" t="s">
        <v>34</v>
      </c>
      <c r="J11" s="203" t="s">
        <v>3</v>
      </c>
      <c r="K11" s="45"/>
    </row>
    <row r="12" spans="1:11" ht="15.75" thickBot="1" x14ac:dyDescent="0.3">
      <c r="B12" s="43"/>
      <c r="C12" s="24"/>
      <c r="D12" s="24"/>
      <c r="E12" s="24"/>
      <c r="F12" s="24"/>
      <c r="G12" s="44"/>
      <c r="H12" s="242" t="str">
        <f>'Étape 1 Installations'!E12</f>
        <v>ÉLÉMENTAIRE</v>
      </c>
      <c r="I12" s="242" t="str">
        <f>'Étape 1 Installations'!F12</f>
        <v>SECONDAIRE</v>
      </c>
      <c r="J12" s="241"/>
      <c r="K12" s="45"/>
    </row>
    <row r="13" spans="1:11" ht="25.15" customHeight="1" thickBot="1" x14ac:dyDescent="0.3">
      <c r="B13" s="43"/>
      <c r="C13" s="137" t="s">
        <v>52</v>
      </c>
      <c r="D13" s="138"/>
      <c r="E13" s="138"/>
      <c r="F13" s="138"/>
      <c r="G13" s="138"/>
      <c r="H13" s="378">
        <v>400000</v>
      </c>
      <c r="I13" s="378">
        <v>200000</v>
      </c>
      <c r="J13" s="379">
        <f>SUM(H13:I13)</f>
        <v>600000</v>
      </c>
      <c r="K13" s="45"/>
    </row>
    <row r="14" spans="1:11" ht="7.15" customHeight="1" thickBot="1" x14ac:dyDescent="0.3">
      <c r="B14" s="43"/>
      <c r="C14" s="24"/>
      <c r="D14" s="24"/>
      <c r="E14" s="24"/>
      <c r="F14" s="24"/>
      <c r="G14" s="44"/>
      <c r="H14" s="44"/>
      <c r="I14" s="44"/>
      <c r="J14" s="44"/>
      <c r="K14" s="45"/>
    </row>
    <row r="15" spans="1:11" ht="22.15" customHeight="1" x14ac:dyDescent="0.25">
      <c r="B15" s="43"/>
      <c r="C15" s="96" t="s">
        <v>121</v>
      </c>
      <c r="D15" s="97"/>
      <c r="E15" s="97"/>
      <c r="F15" s="97"/>
      <c r="G15" s="97"/>
      <c r="H15" s="407">
        <v>4000000</v>
      </c>
      <c r="I15" s="407">
        <v>2000000</v>
      </c>
      <c r="J15" s="408">
        <f t="shared" ref="J15:J24" si="0">SUM(H15:I15)</f>
        <v>6000000</v>
      </c>
      <c r="K15" s="45"/>
    </row>
    <row r="16" spans="1:11" ht="22.15" customHeight="1" x14ac:dyDescent="0.25">
      <c r="B16" s="43"/>
      <c r="C16" s="98" t="s">
        <v>124</v>
      </c>
      <c r="D16" s="66"/>
      <c r="E16" s="66"/>
      <c r="F16" s="66"/>
      <c r="G16" s="66"/>
      <c r="H16" s="409">
        <v>1200000</v>
      </c>
      <c r="I16" s="409">
        <v>630000</v>
      </c>
      <c r="J16" s="410">
        <f t="shared" si="0"/>
        <v>1830000</v>
      </c>
      <c r="K16" s="45"/>
    </row>
    <row r="17" spans="2:11" ht="22.15" customHeight="1" x14ac:dyDescent="0.25">
      <c r="B17" s="43"/>
      <c r="C17" s="98" t="s">
        <v>50</v>
      </c>
      <c r="D17" s="66"/>
      <c r="E17" s="66"/>
      <c r="F17" s="66"/>
      <c r="G17" s="66"/>
      <c r="H17" s="409">
        <v>1100000</v>
      </c>
      <c r="I17" s="409">
        <v>990000</v>
      </c>
      <c r="J17" s="410">
        <f t="shared" si="0"/>
        <v>2090000</v>
      </c>
      <c r="K17" s="45"/>
    </row>
    <row r="18" spans="2:11" ht="22.15" customHeight="1" x14ac:dyDescent="0.25">
      <c r="B18" s="43"/>
      <c r="C18" s="98" t="s">
        <v>51</v>
      </c>
      <c r="D18" s="66"/>
      <c r="E18" s="66"/>
      <c r="F18" s="66"/>
      <c r="G18" s="66"/>
      <c r="H18" s="409">
        <v>430000</v>
      </c>
      <c r="I18" s="409">
        <v>140000</v>
      </c>
      <c r="J18" s="410">
        <f t="shared" si="0"/>
        <v>570000</v>
      </c>
      <c r="K18" s="45"/>
    </row>
    <row r="19" spans="2:11" ht="22.15" customHeight="1" x14ac:dyDescent="0.25">
      <c r="B19" s="43"/>
      <c r="C19" s="98" t="s">
        <v>123</v>
      </c>
      <c r="D19" s="66"/>
      <c r="E19" s="66"/>
      <c r="F19" s="66"/>
      <c r="G19" s="66"/>
      <c r="H19" s="409">
        <v>250000</v>
      </c>
      <c r="I19" s="409">
        <v>120000</v>
      </c>
      <c r="J19" s="410">
        <f t="shared" si="0"/>
        <v>370000</v>
      </c>
      <c r="K19" s="45"/>
    </row>
    <row r="20" spans="2:11" ht="22.15" customHeight="1" x14ac:dyDescent="0.25">
      <c r="B20" s="43"/>
      <c r="C20" s="98" t="s">
        <v>122</v>
      </c>
      <c r="D20" s="66"/>
      <c r="E20" s="66"/>
      <c r="F20" s="66"/>
      <c r="G20" s="66"/>
      <c r="H20" s="409">
        <v>90000</v>
      </c>
      <c r="I20" s="409">
        <v>315000</v>
      </c>
      <c r="J20" s="410">
        <f t="shared" si="0"/>
        <v>405000</v>
      </c>
      <c r="K20" s="45"/>
    </row>
    <row r="21" spans="2:11" ht="22.15" customHeight="1" x14ac:dyDescent="0.25">
      <c r="B21" s="43"/>
      <c r="C21" s="98" t="s">
        <v>42</v>
      </c>
      <c r="D21" s="66"/>
      <c r="E21" s="66"/>
      <c r="F21" s="66"/>
      <c r="G21" s="66"/>
      <c r="H21" s="409">
        <v>0</v>
      </c>
      <c r="I21" s="409">
        <v>0</v>
      </c>
      <c r="J21" s="410">
        <f t="shared" si="0"/>
        <v>0</v>
      </c>
      <c r="K21" s="45"/>
    </row>
    <row r="22" spans="2:11" ht="22.15" customHeight="1" x14ac:dyDescent="0.25">
      <c r="B22" s="43"/>
      <c r="C22" s="98" t="s">
        <v>42</v>
      </c>
      <c r="D22" s="66"/>
      <c r="E22" s="66"/>
      <c r="F22" s="66"/>
      <c r="G22" s="66"/>
      <c r="H22" s="409">
        <v>0</v>
      </c>
      <c r="I22" s="409">
        <v>0</v>
      </c>
      <c r="J22" s="410">
        <f t="shared" si="0"/>
        <v>0</v>
      </c>
      <c r="K22" s="45"/>
    </row>
    <row r="23" spans="2:11" ht="22.15" customHeight="1" x14ac:dyDescent="0.25">
      <c r="B23" s="43"/>
      <c r="C23" s="98" t="s">
        <v>42</v>
      </c>
      <c r="D23" s="66"/>
      <c r="E23" s="66"/>
      <c r="F23" s="66"/>
      <c r="G23" s="66"/>
      <c r="H23" s="409">
        <v>0</v>
      </c>
      <c r="I23" s="409">
        <v>0</v>
      </c>
      <c r="J23" s="410">
        <f t="shared" si="0"/>
        <v>0</v>
      </c>
      <c r="K23" s="45"/>
    </row>
    <row r="24" spans="2:11" ht="22.15" customHeight="1" thickBot="1" x14ac:dyDescent="0.3">
      <c r="B24" s="43"/>
      <c r="C24" s="98" t="s">
        <v>42</v>
      </c>
      <c r="D24" s="100"/>
      <c r="E24" s="100"/>
      <c r="F24" s="100"/>
      <c r="G24" s="100"/>
      <c r="H24" s="411">
        <v>0</v>
      </c>
      <c r="I24" s="411">
        <v>0</v>
      </c>
      <c r="J24" s="412">
        <f t="shared" si="0"/>
        <v>0</v>
      </c>
      <c r="K24" s="45"/>
    </row>
    <row r="25" spans="2:11" ht="7.15" customHeight="1" thickBot="1" x14ac:dyDescent="0.3">
      <c r="B25" s="43"/>
      <c r="C25" s="42"/>
      <c r="D25" s="42"/>
      <c r="E25" s="42"/>
      <c r="F25" s="42"/>
      <c r="G25" s="42"/>
      <c r="H25" s="42"/>
      <c r="I25" s="42"/>
      <c r="J25" s="42"/>
      <c r="K25" s="45"/>
    </row>
    <row r="26" spans="2:11" ht="24" customHeight="1" thickBot="1" x14ac:dyDescent="0.3">
      <c r="B26" s="43"/>
      <c r="C26" s="137" t="s">
        <v>65</v>
      </c>
      <c r="D26" s="138"/>
      <c r="E26" s="138"/>
      <c r="F26" s="138"/>
      <c r="G26" s="138"/>
      <c r="H26" s="413">
        <f>SUM(H15:H24)</f>
        <v>7070000</v>
      </c>
      <c r="I26" s="413">
        <f>SUM(I15:I24)</f>
        <v>4195000</v>
      </c>
      <c r="J26" s="414">
        <f>SUM(H26:I26)</f>
        <v>11265000</v>
      </c>
      <c r="K26" s="45"/>
    </row>
    <row r="27" spans="2:11" ht="4.9000000000000004" customHeight="1" x14ac:dyDescent="0.25">
      <c r="B27" s="46"/>
      <c r="C27" s="47"/>
      <c r="D27" s="47"/>
      <c r="E27" s="47"/>
      <c r="F27" s="47"/>
      <c r="G27" s="47"/>
      <c r="H27" s="51"/>
      <c r="I27" s="51"/>
      <c r="J27" s="51"/>
      <c r="K27" s="50"/>
    </row>
    <row r="28" spans="2:11" ht="5.45" customHeight="1" x14ac:dyDescent="0.25"/>
    <row r="29" spans="2:11" ht="5.45" customHeight="1" x14ac:dyDescent="0.25">
      <c r="B29" s="77"/>
      <c r="C29" s="78"/>
      <c r="D29" s="78"/>
      <c r="E29" s="78"/>
      <c r="F29" s="78"/>
      <c r="G29" s="78"/>
      <c r="H29" s="78"/>
      <c r="I29" s="78"/>
      <c r="J29" s="78"/>
      <c r="K29" s="79"/>
    </row>
    <row r="30" spans="2:11" ht="24" customHeight="1" x14ac:dyDescent="0.25">
      <c r="B30" s="80"/>
      <c r="C30" s="535" t="s">
        <v>189</v>
      </c>
      <c r="D30" s="536"/>
      <c r="E30" s="536"/>
      <c r="F30" s="536"/>
      <c r="G30" s="536"/>
      <c r="H30" s="536"/>
      <c r="I30" s="536"/>
      <c r="J30" s="536"/>
      <c r="K30" s="82"/>
    </row>
    <row r="31" spans="2:11" ht="4.9000000000000004" customHeight="1" x14ac:dyDescent="0.25">
      <c r="B31" s="80"/>
      <c r="C31" s="87"/>
      <c r="D31" s="87"/>
      <c r="E31" s="87"/>
      <c r="F31" s="87"/>
      <c r="G31" s="87"/>
      <c r="H31" s="81"/>
      <c r="I31" s="81"/>
      <c r="J31" s="81"/>
      <c r="K31" s="82"/>
    </row>
    <row r="32" spans="2:11" x14ac:dyDescent="0.25">
      <c r="B32" s="80"/>
      <c r="C32" s="87" t="s">
        <v>116</v>
      </c>
      <c r="D32" s="87"/>
      <c r="E32" s="87"/>
      <c r="F32" s="87"/>
      <c r="G32" s="87"/>
      <c r="H32" s="415">
        <f>'Étape 2 États financiers'!K16</f>
        <v>3148148.1481481483</v>
      </c>
      <c r="I32" s="415">
        <f>'Étape 2 États financiers'!L16</f>
        <v>1851851.8518518517</v>
      </c>
      <c r="J32" s="415">
        <f>SUM(H32:I32)</f>
        <v>5000000</v>
      </c>
      <c r="K32" s="82"/>
    </row>
    <row r="33" spans="2:11" x14ac:dyDescent="0.25">
      <c r="B33" s="80"/>
      <c r="C33" s="87"/>
      <c r="D33" s="87"/>
      <c r="E33" s="87"/>
      <c r="F33" s="87"/>
      <c r="G33" s="87" t="s">
        <v>7</v>
      </c>
      <c r="H33" s="86"/>
      <c r="I33" s="86"/>
      <c r="J33" s="86"/>
      <c r="K33" s="82"/>
    </row>
    <row r="34" spans="2:11" x14ac:dyDescent="0.25">
      <c r="B34" s="80"/>
      <c r="C34" s="87" t="s">
        <v>53</v>
      </c>
      <c r="D34" s="87"/>
      <c r="E34" s="87"/>
      <c r="F34" s="87"/>
      <c r="G34" s="87"/>
      <c r="H34" s="415">
        <f>H13</f>
        <v>400000</v>
      </c>
      <c r="I34" s="415">
        <f>I13</f>
        <v>200000</v>
      </c>
      <c r="J34" s="415">
        <f>SUM(H34:I34)</f>
        <v>600000</v>
      </c>
      <c r="K34" s="82"/>
    </row>
    <row r="35" spans="2:11" ht="15.75" thickBot="1" x14ac:dyDescent="0.3">
      <c r="B35" s="80"/>
      <c r="C35" s="87"/>
      <c r="D35" s="87"/>
      <c r="E35" s="87"/>
      <c r="F35" s="87"/>
      <c r="G35" s="87" t="s">
        <v>2</v>
      </c>
      <c r="H35" s="86"/>
      <c r="I35" s="86"/>
      <c r="J35" s="86"/>
      <c r="K35" s="82"/>
    </row>
    <row r="36" spans="2:11" s="74" customFormat="1" ht="30.75" customHeight="1" thickBot="1" x14ac:dyDescent="0.3">
      <c r="B36" s="115"/>
      <c r="C36" s="532" t="s">
        <v>117</v>
      </c>
      <c r="D36" s="533"/>
      <c r="E36" s="533"/>
      <c r="F36" s="533"/>
      <c r="G36" s="534"/>
      <c r="H36" s="413">
        <f>SUM(H32-H34)</f>
        <v>2748148.1481481483</v>
      </c>
      <c r="I36" s="413">
        <f>SUM(I32-I34)</f>
        <v>1651851.8518518517</v>
      </c>
      <c r="J36" s="416">
        <f>SUM(H36:I36)</f>
        <v>4400000</v>
      </c>
      <c r="K36" s="117"/>
    </row>
    <row r="37" spans="2:11" ht="4.1500000000000004" customHeight="1" x14ac:dyDescent="0.25">
      <c r="B37" s="83"/>
      <c r="C37" s="84"/>
      <c r="D37" s="84"/>
      <c r="E37" s="84"/>
      <c r="F37" s="84"/>
      <c r="G37" s="84"/>
      <c r="H37" s="84"/>
      <c r="I37" s="84"/>
      <c r="J37" s="84"/>
      <c r="K37" s="85"/>
    </row>
    <row r="38" spans="2:11" ht="5.45" customHeight="1" x14ac:dyDescent="0.25"/>
    <row r="39" spans="2:11" s="211" customFormat="1" ht="15" customHeight="1" x14ac:dyDescent="0.2">
      <c r="B39" s="209"/>
      <c r="C39" s="166" t="str">
        <f>'Information sur la séance'!$C$16</f>
        <v>Nom</v>
      </c>
      <c r="D39" s="209"/>
      <c r="E39" s="209"/>
      <c r="F39" s="209"/>
      <c r="G39" s="209"/>
      <c r="H39" s="209"/>
      <c r="I39" s="209"/>
      <c r="J39" s="209"/>
      <c r="K39" s="209"/>
    </row>
    <row r="40" spans="2:11" s="211" customFormat="1" ht="15" customHeight="1" x14ac:dyDescent="0.2">
      <c r="B40" s="209"/>
      <c r="C40" s="166" t="str">
        <f>'Information sur la séance'!$C$19</f>
        <v>Service administrative</v>
      </c>
      <c r="D40" s="209"/>
      <c r="E40" s="209"/>
      <c r="F40" s="209"/>
      <c r="G40" s="209"/>
      <c r="H40" s="209"/>
      <c r="I40" s="209"/>
      <c r="J40" s="209"/>
      <c r="K40" s="209"/>
    </row>
    <row r="41" spans="2:11" s="211" customFormat="1" ht="15" customHeight="1" x14ac:dyDescent="0.2">
      <c r="B41" s="209"/>
      <c r="C41" s="166" t="str">
        <f>'Information sur la séance'!$C$7</f>
        <v>Nom du conseil scolaire</v>
      </c>
      <c r="D41" s="209"/>
      <c r="E41" s="209"/>
      <c r="F41" s="209"/>
      <c r="G41" s="209"/>
      <c r="H41" s="209"/>
      <c r="I41" s="209"/>
      <c r="J41" s="209"/>
      <c r="K41" s="209"/>
    </row>
    <row r="42" spans="2:11" s="211" customFormat="1" ht="15" customHeight="1" x14ac:dyDescent="0.2">
      <c r="B42" s="209"/>
      <c r="C42" s="167" t="s">
        <v>46</v>
      </c>
      <c r="D42" s="209"/>
      <c r="E42" s="209"/>
      <c r="F42" s="209"/>
      <c r="G42" s="209"/>
      <c r="H42" s="209"/>
      <c r="I42" s="209"/>
      <c r="J42" s="209"/>
      <c r="K42" s="209"/>
    </row>
    <row r="43" spans="2:11" s="211" customFormat="1" ht="15" customHeight="1" x14ac:dyDescent="0.2">
      <c r="B43" s="209"/>
      <c r="C43" s="376">
        <f>'Information sur la séance'!$C$10</f>
        <v>42613</v>
      </c>
      <c r="D43" s="209"/>
      <c r="E43" s="209"/>
      <c r="F43" s="209"/>
      <c r="G43" s="209"/>
      <c r="H43" s="209"/>
      <c r="I43" s="209"/>
      <c r="J43" s="209"/>
      <c r="K43" s="209"/>
    </row>
    <row r="45" spans="2:11" x14ac:dyDescent="0.25">
      <c r="C45" s="158" t="s">
        <v>9</v>
      </c>
    </row>
    <row r="46" spans="2:11" x14ac:dyDescent="0.25">
      <c r="C46" s="158" t="s">
        <v>10</v>
      </c>
    </row>
    <row r="47" spans="2:11" ht="4.1500000000000004" customHeight="1" x14ac:dyDescent="0.25"/>
    <row r="48" spans="2:11" x14ac:dyDescent="0.25">
      <c r="C48" s="158" t="s">
        <v>12</v>
      </c>
    </row>
    <row r="49" spans="3:10" x14ac:dyDescent="0.25">
      <c r="C49" s="158" t="s">
        <v>8</v>
      </c>
    </row>
    <row r="50" spans="3:10" ht="5.45" customHeight="1" x14ac:dyDescent="0.25"/>
    <row r="51" spans="3:10" ht="33" customHeight="1" x14ac:dyDescent="0.25">
      <c r="C51" s="522" t="s">
        <v>171</v>
      </c>
      <c r="D51" s="522"/>
      <c r="E51" s="522"/>
      <c r="F51" s="522"/>
      <c r="G51" s="522"/>
      <c r="H51" s="522"/>
      <c r="I51" s="522"/>
      <c r="J51" s="522"/>
    </row>
  </sheetData>
  <mergeCells count="5">
    <mergeCell ref="C7:J7"/>
    <mergeCell ref="C51:J51"/>
    <mergeCell ref="C36:G36"/>
    <mergeCell ref="C30:J30"/>
    <mergeCell ref="C2:J2"/>
  </mergeCells>
  <pageMargins left="0.7" right="0.7" top="0.75" bottom="0.75" header="0.3" footer="0.3"/>
  <pageSetup orientation="portrait" r:id="rId1"/>
  <ignoredErrors>
    <ignoredError sqref="J15" unlockedFormula="1"/>
  </ignoredErrors>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N40"/>
  <sheetViews>
    <sheetView showGridLines="0" zoomScale="85" zoomScaleNormal="85" workbookViewId="0">
      <selection activeCell="V16" sqref="V16"/>
    </sheetView>
  </sheetViews>
  <sheetFormatPr defaultColWidth="9.140625" defaultRowHeight="15" x14ac:dyDescent="0.25"/>
  <cols>
    <col min="1" max="1" width="1.28515625" customWidth="1"/>
    <col min="2" max="2" width="1.7109375" customWidth="1"/>
    <col min="3" max="3" width="12.7109375" customWidth="1"/>
    <col min="11" max="12" width="12.7109375" customWidth="1"/>
    <col min="13" max="13" width="17" bestFit="1" customWidth="1"/>
    <col min="14" max="14" width="1.28515625" customWidth="1"/>
    <col min="15" max="15" width="1.7109375" customWidth="1"/>
  </cols>
  <sheetData>
    <row r="1" spans="1:14" x14ac:dyDescent="0.25">
      <c r="A1" s="506" t="s">
        <v>254</v>
      </c>
    </row>
    <row r="2" spans="1:14" ht="36" customHeight="1" x14ac:dyDescent="0.25">
      <c r="C2" s="516" t="s">
        <v>160</v>
      </c>
      <c r="D2" s="536"/>
      <c r="E2" s="536"/>
      <c r="F2" s="536"/>
      <c r="G2" s="536"/>
      <c r="H2" s="536"/>
      <c r="I2" s="536"/>
      <c r="J2" s="536"/>
      <c r="K2" s="536"/>
      <c r="L2" s="536"/>
      <c r="M2" s="536"/>
      <c r="N2" s="536"/>
    </row>
    <row r="3" spans="1:14" x14ac:dyDescent="0.25">
      <c r="C3" s="481" t="s">
        <v>159</v>
      </c>
      <c r="D3" s="485"/>
      <c r="E3" s="485"/>
      <c r="F3" s="485"/>
      <c r="G3" s="485"/>
      <c r="H3" s="485"/>
      <c r="I3" s="485"/>
      <c r="J3" s="485"/>
      <c r="K3" s="485"/>
      <c r="L3" s="485"/>
      <c r="M3" s="485"/>
      <c r="N3" s="485"/>
    </row>
    <row r="4" spans="1:14" ht="4.5" customHeight="1" x14ac:dyDescent="0.25">
      <c r="C4" s="470"/>
    </row>
    <row r="5" spans="1:14" ht="15.75" x14ac:dyDescent="0.25">
      <c r="B5" s="177"/>
      <c r="C5" s="178" t="str">
        <f>'Information sur la séance'!C13:D13</f>
        <v>Nom du projet</v>
      </c>
      <c r="D5" s="179"/>
      <c r="E5" s="179"/>
      <c r="F5" s="179"/>
      <c r="G5" s="179"/>
      <c r="H5" s="179"/>
      <c r="I5" s="179"/>
      <c r="J5" s="179"/>
      <c r="K5" s="179"/>
      <c r="L5" s="179"/>
      <c r="M5" s="382">
        <f ca="1">TODAY()</f>
        <v>43255</v>
      </c>
      <c r="N5" s="180"/>
    </row>
    <row r="6" spans="1:14" ht="5.25" customHeight="1" x14ac:dyDescent="0.25">
      <c r="B6" s="227"/>
      <c r="C6" s="228"/>
      <c r="D6" s="227"/>
      <c r="E6" s="227"/>
      <c r="F6" s="227"/>
      <c r="G6" s="227"/>
      <c r="H6" s="227"/>
      <c r="I6" s="227"/>
      <c r="J6" s="227"/>
      <c r="K6" s="227"/>
      <c r="L6" s="227"/>
      <c r="M6" s="229"/>
      <c r="N6" s="227"/>
    </row>
    <row r="7" spans="1:14" ht="44.25" customHeight="1" x14ac:dyDescent="0.25">
      <c r="B7" s="227"/>
      <c r="C7" s="527" t="s">
        <v>190</v>
      </c>
      <c r="D7" s="527"/>
      <c r="E7" s="527"/>
      <c r="F7" s="527"/>
      <c r="G7" s="527"/>
      <c r="H7" s="527"/>
      <c r="I7" s="527"/>
      <c r="J7" s="527"/>
      <c r="K7" s="527"/>
      <c r="L7" s="527"/>
      <c r="M7" s="527"/>
      <c r="N7" s="227"/>
    </row>
    <row r="8" spans="1:14" ht="6.75" customHeight="1" x14ac:dyDescent="0.25"/>
    <row r="9" spans="1:14" ht="6.6" customHeight="1" x14ac:dyDescent="0.25">
      <c r="B9" s="39"/>
      <c r="C9" s="40"/>
      <c r="D9" s="40"/>
      <c r="E9" s="40"/>
      <c r="F9" s="40"/>
      <c r="G9" s="40"/>
      <c r="H9" s="40"/>
      <c r="I9" s="28"/>
      <c r="J9" s="28"/>
      <c r="K9" s="48"/>
      <c r="L9" s="48"/>
      <c r="M9" s="48"/>
      <c r="N9" s="41"/>
    </row>
    <row r="10" spans="1:14" ht="15.75" x14ac:dyDescent="0.25">
      <c r="B10" s="43"/>
      <c r="C10" s="134" t="s">
        <v>54</v>
      </c>
      <c r="D10" s="24"/>
      <c r="E10" s="24"/>
      <c r="F10" s="24"/>
      <c r="G10" s="24"/>
      <c r="H10" s="24"/>
      <c r="I10" s="24"/>
      <c r="J10" s="24"/>
      <c r="K10" s="244" t="s">
        <v>16</v>
      </c>
      <c r="L10" s="244" t="s">
        <v>17</v>
      </c>
      <c r="N10" s="45"/>
    </row>
    <row r="11" spans="1:14" x14ac:dyDescent="0.25">
      <c r="B11" s="43"/>
      <c r="C11" s="76"/>
      <c r="D11" s="24"/>
      <c r="E11" s="24"/>
      <c r="F11" s="24"/>
      <c r="G11" s="24"/>
      <c r="H11" s="24"/>
      <c r="I11" s="24"/>
      <c r="J11" s="24"/>
      <c r="K11" s="239" t="s">
        <v>34</v>
      </c>
      <c r="L11" s="239" t="s">
        <v>34</v>
      </c>
      <c r="M11" s="203" t="s">
        <v>61</v>
      </c>
      <c r="N11" s="45"/>
    </row>
    <row r="12" spans="1:14" x14ac:dyDescent="0.25">
      <c r="B12" s="43"/>
      <c r="C12" s="76"/>
      <c r="D12" s="24"/>
      <c r="E12" s="24"/>
      <c r="F12" s="24"/>
      <c r="G12" s="24"/>
      <c r="H12" s="24"/>
      <c r="I12" s="24"/>
      <c r="J12" s="24"/>
      <c r="K12" s="240" t="s">
        <v>31</v>
      </c>
      <c r="L12" s="240" t="s">
        <v>32</v>
      </c>
      <c r="M12" s="204"/>
      <c r="N12" s="45"/>
    </row>
    <row r="13" spans="1:14" ht="5.25" customHeight="1" thickBot="1" x14ac:dyDescent="0.3">
      <c r="B13" s="43"/>
      <c r="C13" s="42"/>
      <c r="D13" s="42"/>
      <c r="E13" s="42"/>
      <c r="F13" s="42"/>
      <c r="G13" s="42"/>
      <c r="H13" s="42"/>
      <c r="I13" s="29"/>
      <c r="J13" s="29"/>
      <c r="K13" s="49"/>
      <c r="L13" s="49"/>
      <c r="M13" s="49"/>
      <c r="N13" s="45"/>
    </row>
    <row r="14" spans="1:14" ht="15.75" thickBot="1" x14ac:dyDescent="0.3">
      <c r="B14" s="43"/>
      <c r="C14" s="537" t="s">
        <v>55</v>
      </c>
      <c r="D14" s="537"/>
      <c r="E14" s="537"/>
      <c r="F14" s="537"/>
      <c r="G14" s="537"/>
      <c r="H14" s="537"/>
      <c r="I14" s="537"/>
      <c r="J14" s="230" t="s">
        <v>15</v>
      </c>
      <c r="K14" s="405">
        <v>190000</v>
      </c>
      <c r="L14" s="405">
        <v>200000</v>
      </c>
      <c r="M14" s="417">
        <f>AVERAGEIF(K14:L14,"&lt;&gt;0")</f>
        <v>195000</v>
      </c>
      <c r="N14" s="53"/>
    </row>
    <row r="15" spans="1:14" ht="15.75" thickBot="1" x14ac:dyDescent="0.3">
      <c r="B15" s="43"/>
      <c r="C15" s="538" t="s">
        <v>56</v>
      </c>
      <c r="D15" s="537"/>
      <c r="E15" s="537"/>
      <c r="F15" s="537"/>
      <c r="G15" s="537"/>
      <c r="H15" s="537"/>
      <c r="I15" s="537"/>
      <c r="J15" s="231" t="s">
        <v>15</v>
      </c>
      <c r="K15" s="380">
        <v>0.3</v>
      </c>
      <c r="L15" s="380">
        <v>0.3</v>
      </c>
      <c r="M15" s="381">
        <f>AVERAGEIF(K15:L15,"&lt;&gt;0")</f>
        <v>0.3</v>
      </c>
      <c r="N15" s="53"/>
    </row>
    <row r="16" spans="1:14" ht="15.75" thickBot="1" x14ac:dyDescent="0.3">
      <c r="B16" s="43"/>
      <c r="C16" s="537" t="s">
        <v>57</v>
      </c>
      <c r="D16" s="537"/>
      <c r="E16" s="537"/>
      <c r="F16" s="537"/>
      <c r="G16" s="537"/>
      <c r="H16" s="537"/>
      <c r="I16" s="537"/>
      <c r="J16" s="232" t="s">
        <v>15</v>
      </c>
      <c r="K16" s="380">
        <v>0.1</v>
      </c>
      <c r="L16" s="380">
        <v>0.1</v>
      </c>
      <c r="M16" s="381">
        <f>AVERAGEIF(K16:L16,"&lt;&gt;0")</f>
        <v>0.1</v>
      </c>
      <c r="N16" s="53"/>
    </row>
    <row r="17" spans="2:14" ht="15.75" thickBot="1" x14ac:dyDescent="0.3">
      <c r="B17" s="43"/>
      <c r="C17" s="537" t="s">
        <v>118</v>
      </c>
      <c r="D17" s="537"/>
      <c r="E17" s="537"/>
      <c r="F17" s="537"/>
      <c r="G17" s="537"/>
      <c r="H17" s="537"/>
      <c r="I17" s="537"/>
      <c r="J17" s="233" t="s">
        <v>15</v>
      </c>
      <c r="K17" s="380">
        <v>0.1</v>
      </c>
      <c r="L17" s="380">
        <v>0.1</v>
      </c>
      <c r="M17" s="381">
        <f>AVERAGEIF(K17:L17,"&lt;&gt;0")</f>
        <v>0.1</v>
      </c>
      <c r="N17" s="53"/>
    </row>
    <row r="18" spans="2:14" ht="3.75" customHeight="1" x14ac:dyDescent="0.25">
      <c r="B18" s="43"/>
      <c r="C18" s="467"/>
      <c r="D18" s="467"/>
      <c r="E18" s="467"/>
      <c r="F18" s="467"/>
      <c r="G18" s="467"/>
      <c r="H18" s="467"/>
      <c r="I18" s="467"/>
      <c r="J18" s="13"/>
      <c r="K18" s="13"/>
      <c r="L18" s="13"/>
      <c r="M18" s="13"/>
      <c r="N18" s="53"/>
    </row>
    <row r="19" spans="2:14" x14ac:dyDescent="0.25">
      <c r="B19" s="43"/>
      <c r="C19" s="539" t="s">
        <v>58</v>
      </c>
      <c r="D19" s="539"/>
      <c r="E19" s="539"/>
      <c r="F19" s="539"/>
      <c r="G19" s="539"/>
      <c r="H19" s="539"/>
      <c r="I19" s="539"/>
      <c r="J19" s="13"/>
      <c r="K19" s="13"/>
      <c r="L19" s="467"/>
      <c r="M19" s="467"/>
      <c r="N19" s="45"/>
    </row>
    <row r="20" spans="2:14" ht="15.75" thickBot="1" x14ac:dyDescent="0.3">
      <c r="B20" s="43"/>
      <c r="C20" s="32" t="s">
        <v>119</v>
      </c>
      <c r="D20" s="32"/>
      <c r="E20" s="32"/>
      <c r="F20" s="23"/>
      <c r="G20" s="23"/>
      <c r="H20" s="23"/>
      <c r="I20" s="23"/>
      <c r="J20" s="13"/>
      <c r="K20" s="13"/>
      <c r="L20" s="467"/>
      <c r="M20" s="467"/>
      <c r="N20" s="45"/>
    </row>
    <row r="21" spans="2:14" ht="15.75" thickBot="1" x14ac:dyDescent="0.3">
      <c r="B21" s="43"/>
      <c r="C21" s="26" t="s">
        <v>191</v>
      </c>
      <c r="D21" s="467"/>
      <c r="E21" s="467"/>
      <c r="F21" s="467"/>
      <c r="G21" s="467"/>
      <c r="H21" s="467"/>
      <c r="I21" s="467"/>
      <c r="J21" s="233" t="s">
        <v>15</v>
      </c>
      <c r="K21" s="88">
        <v>194</v>
      </c>
      <c r="L21" s="88">
        <v>194</v>
      </c>
      <c r="M21" s="59">
        <f>AVERAGEIF(K21:L21,"&lt;&gt;0")</f>
        <v>194</v>
      </c>
      <c r="N21" s="53"/>
    </row>
    <row r="22" spans="2:14" ht="15.75" thickBot="1" x14ac:dyDescent="0.3">
      <c r="B22" s="43"/>
      <c r="C22" s="26" t="s">
        <v>60</v>
      </c>
      <c r="D22" s="467"/>
      <c r="E22" s="467"/>
      <c r="F22" s="467"/>
      <c r="G22" s="467"/>
      <c r="H22" s="467"/>
      <c r="I22" s="52" t="s">
        <v>0</v>
      </c>
      <c r="J22" s="233" t="s">
        <v>15</v>
      </c>
      <c r="K22" s="88">
        <v>10</v>
      </c>
      <c r="L22" s="88">
        <v>10</v>
      </c>
      <c r="M22" s="59">
        <f>AVERAGEIF(K22:L22,"&lt;&gt;0")</f>
        <v>10</v>
      </c>
      <c r="N22" s="53"/>
    </row>
    <row r="23" spans="2:14" ht="15.75" thickBot="1" x14ac:dyDescent="0.3">
      <c r="B23" s="43"/>
      <c r="C23" s="26" t="s">
        <v>192</v>
      </c>
      <c r="D23" s="467"/>
      <c r="E23" s="467"/>
      <c r="F23" s="467"/>
      <c r="G23" s="467"/>
      <c r="H23" s="467"/>
      <c r="I23" s="52" t="s">
        <v>1</v>
      </c>
      <c r="J23" s="233" t="s">
        <v>15</v>
      </c>
      <c r="K23" s="88">
        <v>36</v>
      </c>
      <c r="L23" s="88">
        <v>36</v>
      </c>
      <c r="M23" s="59">
        <f>AVERAGEIF(K23:L23,"&lt;&gt;0")</f>
        <v>36</v>
      </c>
      <c r="N23" s="53"/>
    </row>
    <row r="24" spans="2:14" ht="15.75" thickBot="1" x14ac:dyDescent="0.3">
      <c r="B24" s="43"/>
      <c r="C24" s="26" t="s">
        <v>62</v>
      </c>
      <c r="D24" s="467"/>
      <c r="E24" s="467"/>
      <c r="F24" s="467"/>
      <c r="G24" s="467"/>
      <c r="H24" s="467"/>
      <c r="I24" s="52" t="s">
        <v>0</v>
      </c>
      <c r="J24" s="233" t="s">
        <v>15</v>
      </c>
      <c r="K24" s="88">
        <v>9</v>
      </c>
      <c r="L24" s="88">
        <v>9</v>
      </c>
      <c r="M24" s="59">
        <f>AVERAGEIF(K24:L24,"&lt;&gt;0")</f>
        <v>9</v>
      </c>
      <c r="N24" s="53"/>
    </row>
    <row r="25" spans="2:14" ht="15.75" thickBot="1" x14ac:dyDescent="0.3">
      <c r="B25" s="43"/>
      <c r="C25" s="95" t="s">
        <v>59</v>
      </c>
      <c r="D25" s="467"/>
      <c r="E25" s="467"/>
      <c r="F25" s="468"/>
      <c r="G25" s="468"/>
      <c r="H25" s="468"/>
      <c r="I25" s="52" t="s">
        <v>2</v>
      </c>
      <c r="J25" s="13"/>
      <c r="K25" s="94">
        <f>SUM(K21*K22)+(K23*K24)</f>
        <v>2264</v>
      </c>
      <c r="L25" s="94">
        <f>SUM(L21*L22)+(L23*L24)</f>
        <v>2264</v>
      </c>
      <c r="M25" s="94">
        <f>SUM(M21*M22)+(M23*M24)</f>
        <v>2264</v>
      </c>
      <c r="N25" s="53"/>
    </row>
    <row r="26" spans="2:14" ht="6.6" customHeight="1" x14ac:dyDescent="0.25">
      <c r="B26" s="46"/>
      <c r="C26" s="47"/>
      <c r="D26" s="47"/>
      <c r="E26" s="47"/>
      <c r="F26" s="47"/>
      <c r="G26" s="47"/>
      <c r="H26" s="47"/>
      <c r="I26" s="30"/>
      <c r="J26" s="30"/>
      <c r="K26" s="47"/>
      <c r="L26" s="47"/>
      <c r="M26" s="47"/>
      <c r="N26" s="50"/>
    </row>
    <row r="27" spans="2:14" ht="7.5" customHeight="1" x14ac:dyDescent="0.25"/>
    <row r="28" spans="2:14" s="211" customFormat="1" ht="14.25" customHeight="1" x14ac:dyDescent="0.2">
      <c r="B28" s="209"/>
      <c r="C28" s="166" t="str">
        <f>'Information sur la séance'!C16:D16</f>
        <v>Nom</v>
      </c>
      <c r="D28" s="209"/>
      <c r="E28" s="209"/>
      <c r="F28" s="209"/>
      <c r="G28" s="209"/>
      <c r="H28" s="209"/>
      <c r="I28" s="209"/>
      <c r="J28" s="209"/>
      <c r="K28" s="209"/>
      <c r="L28" s="209"/>
      <c r="M28" s="209"/>
      <c r="N28" s="209"/>
    </row>
    <row r="29" spans="2:14" s="211" customFormat="1" ht="14.25" customHeight="1" x14ac:dyDescent="0.2">
      <c r="B29" s="209"/>
      <c r="C29" s="166" t="str">
        <f>'Information sur la séance'!C19:D19</f>
        <v>Service administrative</v>
      </c>
      <c r="D29" s="209"/>
      <c r="E29" s="209"/>
      <c r="F29" s="209"/>
      <c r="G29" s="209"/>
      <c r="H29" s="209"/>
      <c r="I29" s="209"/>
      <c r="J29" s="209"/>
      <c r="K29" s="209"/>
      <c r="L29" s="209"/>
      <c r="M29" s="209"/>
      <c r="N29" s="209"/>
    </row>
    <row r="30" spans="2:14" s="211" customFormat="1" ht="14.25" customHeight="1" x14ac:dyDescent="0.2">
      <c r="B30" s="209"/>
      <c r="C30" s="166" t="str">
        <f>'Information sur la séance'!C7:D7</f>
        <v>Nom du conseil scolaire</v>
      </c>
      <c r="D30" s="209"/>
      <c r="E30" s="209"/>
      <c r="F30" s="209"/>
      <c r="G30" s="209"/>
      <c r="H30" s="209"/>
      <c r="I30" s="209"/>
      <c r="J30" s="209"/>
      <c r="K30" s="209"/>
      <c r="L30" s="209"/>
      <c r="M30" s="209"/>
      <c r="N30" s="209"/>
    </row>
    <row r="31" spans="2:14" s="211" customFormat="1" ht="14.25" customHeight="1" x14ac:dyDescent="0.2">
      <c r="B31" s="209"/>
      <c r="C31" s="166" t="s">
        <v>46</v>
      </c>
      <c r="D31" s="209"/>
      <c r="E31" s="209"/>
      <c r="F31" s="209"/>
      <c r="G31" s="209"/>
      <c r="H31" s="209"/>
      <c r="I31" s="209"/>
      <c r="J31" s="209"/>
      <c r="K31" s="209"/>
      <c r="L31" s="209"/>
      <c r="M31" s="209"/>
      <c r="N31" s="209"/>
    </row>
    <row r="32" spans="2:14" s="211" customFormat="1" ht="14.25" customHeight="1" x14ac:dyDescent="0.2">
      <c r="B32" s="209"/>
      <c r="C32" s="376">
        <f>'Information sur la séance'!C10:D10</f>
        <v>42613</v>
      </c>
      <c r="D32" s="209"/>
      <c r="E32" s="209"/>
      <c r="F32" s="209"/>
      <c r="G32" s="209"/>
      <c r="H32" s="209"/>
      <c r="I32" s="209"/>
      <c r="J32" s="209"/>
      <c r="K32" s="209"/>
      <c r="L32" s="209"/>
      <c r="M32" s="209"/>
      <c r="N32" s="209"/>
    </row>
    <row r="34" spans="3:13" x14ac:dyDescent="0.25">
      <c r="C34" s="158" t="s">
        <v>9</v>
      </c>
    </row>
    <row r="35" spans="3:13" x14ac:dyDescent="0.25">
      <c r="C35" s="158" t="s">
        <v>10</v>
      </c>
    </row>
    <row r="36" spans="3:13" ht="6.6" customHeight="1" x14ac:dyDescent="0.25"/>
    <row r="37" spans="3:13" x14ac:dyDescent="0.25">
      <c r="C37" s="158" t="s">
        <v>12</v>
      </c>
    </row>
    <row r="38" spans="3:13" x14ac:dyDescent="0.25">
      <c r="C38" s="158" t="s">
        <v>8</v>
      </c>
    </row>
    <row r="40" spans="3:13" ht="28.9" customHeight="1" x14ac:dyDescent="0.25">
      <c r="C40" s="522" t="s">
        <v>171</v>
      </c>
      <c r="D40" s="522"/>
      <c r="E40" s="522"/>
      <c r="F40" s="522"/>
      <c r="G40" s="522"/>
      <c r="H40" s="522"/>
      <c r="I40" s="522"/>
      <c r="J40" s="522"/>
      <c r="K40" s="522"/>
      <c r="L40" s="522"/>
      <c r="M40" s="522"/>
    </row>
  </sheetData>
  <mergeCells count="8">
    <mergeCell ref="C2:N2"/>
    <mergeCell ref="C7:M7"/>
    <mergeCell ref="C40:M40"/>
    <mergeCell ref="C14:I14"/>
    <mergeCell ref="C15:I15"/>
    <mergeCell ref="C16:I16"/>
    <mergeCell ref="C17:I17"/>
    <mergeCell ref="C19:I19"/>
  </mergeCells>
  <pageMargins left="0.7" right="0.7" top="0.75" bottom="0.75" header="0.3" footer="0.3"/>
  <pageSetup orientation="portrait" r:id="rId1"/>
  <cellWatches>
    <cellWatch r="M25"/>
  </cellWatches>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I57"/>
  <sheetViews>
    <sheetView showGridLines="0" zoomScale="85" zoomScaleNormal="85" workbookViewId="0"/>
  </sheetViews>
  <sheetFormatPr defaultColWidth="9.140625" defaultRowHeight="15" x14ac:dyDescent="0.25"/>
  <cols>
    <col min="1" max="2" width="1.5703125" customWidth="1"/>
    <col min="3" max="3" width="23.85546875" customWidth="1"/>
    <col min="4" max="4" width="50.28515625" customWidth="1"/>
    <col min="5" max="5" width="2" customWidth="1"/>
    <col min="6" max="6" width="14.140625" bestFit="1" customWidth="1"/>
    <col min="7" max="7" width="16.140625" customWidth="1"/>
    <col min="8" max="8" width="2.28515625" customWidth="1"/>
  </cols>
  <sheetData>
    <row r="1" spans="1:9" x14ac:dyDescent="0.25">
      <c r="A1" s="506" t="s">
        <v>255</v>
      </c>
    </row>
    <row r="2" spans="1:9" ht="35.25" customHeight="1" x14ac:dyDescent="0.25">
      <c r="C2" s="516" t="s">
        <v>160</v>
      </c>
      <c r="D2" s="536"/>
      <c r="E2" s="536"/>
      <c r="F2" s="536"/>
      <c r="G2" s="536"/>
      <c r="H2" s="536"/>
    </row>
    <row r="3" spans="1:9" x14ac:dyDescent="0.25">
      <c r="C3" s="481" t="s">
        <v>159</v>
      </c>
      <c r="D3" s="481"/>
      <c r="E3" s="485"/>
      <c r="F3" s="485"/>
      <c r="G3" s="485"/>
      <c r="H3" s="485"/>
    </row>
    <row r="4" spans="1:9" ht="6" customHeight="1" x14ac:dyDescent="0.25">
      <c r="C4" s="470"/>
      <c r="D4" s="470"/>
    </row>
    <row r="5" spans="1:9" ht="19.5" customHeight="1" x14ac:dyDescent="0.25">
      <c r="B5" s="185"/>
      <c r="C5" s="182" t="str">
        <f>'Information sur la séance'!C13:D13</f>
        <v>Nom du projet</v>
      </c>
      <c r="D5" s="188"/>
      <c r="E5" s="189"/>
      <c r="F5" s="189"/>
      <c r="G5" s="373">
        <f ca="1">TODAY()</f>
        <v>43255</v>
      </c>
      <c r="H5" s="187"/>
    </row>
    <row r="6" spans="1:9" ht="3.75" customHeight="1" x14ac:dyDescent="0.25">
      <c r="A6" s="235"/>
      <c r="B6" s="42"/>
      <c r="C6" s="224"/>
      <c r="D6" s="236"/>
      <c r="E6" s="42"/>
      <c r="F6" s="42"/>
      <c r="G6" s="226"/>
      <c r="H6" s="42"/>
      <c r="I6" s="235"/>
    </row>
    <row r="7" spans="1:9" ht="40.5" customHeight="1" x14ac:dyDescent="0.25">
      <c r="A7" s="235"/>
      <c r="B7" s="42"/>
      <c r="C7" s="540" t="s">
        <v>133</v>
      </c>
      <c r="D7" s="540"/>
      <c r="E7" s="540"/>
      <c r="F7" s="540"/>
      <c r="G7" s="540"/>
      <c r="H7" s="42"/>
      <c r="I7" s="235"/>
    </row>
    <row r="8" spans="1:9" ht="5.45" customHeight="1" x14ac:dyDescent="0.25"/>
    <row r="9" spans="1:9" ht="7.15" customHeight="1" x14ac:dyDescent="0.25">
      <c r="B9" s="77"/>
      <c r="C9" s="78"/>
      <c r="D9" s="78"/>
      <c r="E9" s="78"/>
      <c r="F9" s="78"/>
      <c r="G9" s="78"/>
      <c r="H9" s="79"/>
    </row>
    <row r="10" spans="1:9" ht="15.75" x14ac:dyDescent="0.25">
      <c r="B10" s="80"/>
      <c r="C10" s="134" t="s">
        <v>132</v>
      </c>
      <c r="D10" s="134"/>
      <c r="E10" s="81"/>
      <c r="F10" s="81"/>
      <c r="G10" s="81"/>
      <c r="H10" s="82"/>
    </row>
    <row r="11" spans="1:9" ht="15.75" thickBot="1" x14ac:dyDescent="0.3">
      <c r="B11" s="80"/>
      <c r="C11" s="81"/>
      <c r="D11" s="81"/>
      <c r="E11" s="81"/>
      <c r="F11" s="81"/>
      <c r="G11" s="81"/>
      <c r="H11" s="82"/>
    </row>
    <row r="12" spans="1:9" ht="25.5" x14ac:dyDescent="0.25">
      <c r="B12" s="80"/>
      <c r="C12" s="305" t="str">
        <f>'Étape 1 Installations'!E12</f>
        <v>ÉLÉMENTAIRE</v>
      </c>
      <c r="D12" s="306" t="s">
        <v>64</v>
      </c>
      <c r="E12" s="307"/>
      <c r="F12" s="308" t="s">
        <v>4</v>
      </c>
      <c r="G12" s="309" t="s">
        <v>131</v>
      </c>
      <c r="H12" s="82"/>
    </row>
    <row r="13" spans="1:9" ht="9" customHeight="1" x14ac:dyDescent="0.25">
      <c r="B13" s="80"/>
      <c r="C13" s="310"/>
      <c r="D13" s="81"/>
      <c r="E13" s="81"/>
      <c r="F13" s="81"/>
      <c r="G13" s="311"/>
      <c r="H13" s="82"/>
    </row>
    <row r="14" spans="1:9" ht="14.45" customHeight="1" x14ac:dyDescent="0.25">
      <c r="B14" s="80"/>
      <c r="C14" s="312" t="s">
        <v>130</v>
      </c>
      <c r="D14" s="160"/>
      <c r="E14" s="110"/>
      <c r="F14" s="418">
        <f>SUM('Étape 3 Tableau 10C'!H15:H24)</f>
        <v>7070000</v>
      </c>
      <c r="G14" s="420">
        <f>SUM(F14/'Étape 1 Installations'!E14)</f>
        <v>8.3176470588235301</v>
      </c>
      <c r="H14" s="82"/>
    </row>
    <row r="15" spans="1:9" ht="14.45" customHeight="1" x14ac:dyDescent="0.25">
      <c r="B15" s="80"/>
      <c r="C15" s="312" t="s">
        <v>129</v>
      </c>
      <c r="D15" s="160"/>
      <c r="E15" s="110"/>
      <c r="F15" s="419">
        <f>SUM('Étape 3 Tableau 10C'!H34)+('Étape 2 États financiers'!K16*'Étape 4 Hypothèses'!K17)+('Étape 4 Hypothèses'!K14*'Étape 1 Installations'!E17)*'Étape 4 Hypothèses'!K16</f>
        <v>1379814.8148148148</v>
      </c>
      <c r="G15" s="420">
        <f>SUM(F15/'Étape 1 Installations'!E14)</f>
        <v>1.6233115468409587</v>
      </c>
      <c r="H15" s="82"/>
    </row>
    <row r="16" spans="1:9" x14ac:dyDescent="0.25">
      <c r="B16" s="80"/>
      <c r="C16" s="312" t="s">
        <v>128</v>
      </c>
      <c r="D16" s="160"/>
      <c r="E16" s="110"/>
      <c r="F16" s="419">
        <f>'Étape 2 États financiers'!K19+'Étape 2 États financiers'!K20+'Étape 2 États financiers'!K21</f>
        <v>2738888.888888889</v>
      </c>
      <c r="G16" s="420">
        <f>SUM(F16/'Étape 1 Installations'!E14)</f>
        <v>3.2222222222222223</v>
      </c>
      <c r="H16" s="82"/>
    </row>
    <row r="17" spans="2:8" x14ac:dyDescent="0.25">
      <c r="B17" s="80"/>
      <c r="C17" s="310"/>
      <c r="D17" s="81"/>
      <c r="E17" s="81"/>
      <c r="F17" s="101"/>
      <c r="G17" s="313"/>
      <c r="H17" s="82"/>
    </row>
    <row r="18" spans="2:8" x14ac:dyDescent="0.25">
      <c r="B18" s="80"/>
      <c r="C18" s="314" t="s">
        <v>127</v>
      </c>
      <c r="D18" s="161"/>
      <c r="E18" s="111"/>
      <c r="F18" s="419">
        <f>SUM(F14:F16)</f>
        <v>11188703.703703705</v>
      </c>
      <c r="G18" s="421">
        <f>SUM(F18/'Étape 1 Installations'!E14)</f>
        <v>13.163180827886713</v>
      </c>
      <c r="H18" s="82"/>
    </row>
    <row r="19" spans="2:8" ht="4.9000000000000004" customHeight="1" x14ac:dyDescent="0.25">
      <c r="B19" s="80"/>
      <c r="C19" s="310"/>
      <c r="D19" s="81"/>
      <c r="E19" s="81"/>
      <c r="F19" s="81"/>
      <c r="G19" s="311"/>
      <c r="H19" s="82"/>
    </row>
    <row r="20" spans="2:8" ht="15.75" thickBot="1" x14ac:dyDescent="0.3">
      <c r="B20" s="80"/>
      <c r="C20" s="315" t="s">
        <v>126</v>
      </c>
      <c r="D20" s="316"/>
      <c r="E20" s="317"/>
      <c r="F20" s="318"/>
      <c r="G20" s="422">
        <f>SUM(F18)/(43560*'Étape 1 Installations'!E16)</f>
        <v>2.7037609839311068</v>
      </c>
      <c r="H20" s="82"/>
    </row>
    <row r="21" spans="2:8" ht="4.5" customHeight="1" thickBot="1" x14ac:dyDescent="0.3">
      <c r="B21" s="80"/>
      <c r="C21" s="81"/>
      <c r="D21" s="81"/>
      <c r="E21" s="81"/>
      <c r="F21" s="81"/>
      <c r="G21" s="81"/>
      <c r="H21" s="82"/>
    </row>
    <row r="22" spans="2:8" ht="25.5" x14ac:dyDescent="0.25">
      <c r="B22" s="80"/>
      <c r="C22" s="305" t="str">
        <f>'Étape 1 Installations'!F12</f>
        <v>SECONDAIRE</v>
      </c>
      <c r="D22" s="306" t="s">
        <v>63</v>
      </c>
      <c r="E22" s="307"/>
      <c r="F22" s="308" t="s">
        <v>4</v>
      </c>
      <c r="G22" s="309" t="s">
        <v>131</v>
      </c>
      <c r="H22" s="82"/>
    </row>
    <row r="23" spans="2:8" x14ac:dyDescent="0.25">
      <c r="B23" s="80"/>
      <c r="C23" s="310"/>
      <c r="D23" s="81"/>
      <c r="E23" s="81"/>
      <c r="F23" s="81"/>
      <c r="G23" s="311"/>
      <c r="H23" s="82"/>
    </row>
    <row r="24" spans="2:8" x14ac:dyDescent="0.25">
      <c r="B24" s="80"/>
      <c r="C24" s="312" t="s">
        <v>130</v>
      </c>
      <c r="D24" s="160"/>
      <c r="E24" s="110"/>
      <c r="F24" s="423">
        <f>SUM('Étape 3 Tableau 10C'!I15:I24)</f>
        <v>4195000</v>
      </c>
      <c r="G24" s="420">
        <f>SUM(F24/'Étape 1 Installations'!F14)</f>
        <v>8.39</v>
      </c>
      <c r="H24" s="82"/>
    </row>
    <row r="25" spans="2:8" x14ac:dyDescent="0.25">
      <c r="B25" s="80"/>
      <c r="C25" s="312" t="s">
        <v>129</v>
      </c>
      <c r="D25" s="160"/>
      <c r="E25" s="110"/>
      <c r="F25" s="424">
        <f>SUM('Étape 3 Tableau 10C'!I34)+('Étape 2 États financiers'!L16*'Étape 4 Hypothèses'!L17)+(('Étape 4 Hypothèses'!L14*'Étape 1 Installations'!F17)*'Étape 4 Hypothèses'!L16)</f>
        <v>485185.18518518517</v>
      </c>
      <c r="G25" s="420">
        <f>SUM(F25/'Étape 1 Installations'!F14)</f>
        <v>0.97037037037037033</v>
      </c>
      <c r="H25" s="82"/>
    </row>
    <row r="26" spans="2:8" x14ac:dyDescent="0.25">
      <c r="B26" s="80"/>
      <c r="C26" s="312" t="s">
        <v>128</v>
      </c>
      <c r="D26" s="160"/>
      <c r="E26" s="110"/>
      <c r="F26" s="424">
        <f>SUM('Étape 2 États financiers'!L19:L21)</f>
        <v>1611111.111111111</v>
      </c>
      <c r="G26" s="420">
        <f>SUM(F26/'Étape 1 Installations'!F14)</f>
        <v>3.2222222222222219</v>
      </c>
      <c r="H26" s="82"/>
    </row>
    <row r="27" spans="2:8" x14ac:dyDescent="0.25">
      <c r="B27" s="80"/>
      <c r="C27" s="310"/>
      <c r="D27" s="81"/>
      <c r="E27" s="81"/>
      <c r="F27" s="101"/>
      <c r="G27" s="313"/>
      <c r="H27" s="82"/>
    </row>
    <row r="28" spans="2:8" x14ac:dyDescent="0.25">
      <c r="B28" s="80"/>
      <c r="C28" s="314" t="s">
        <v>127</v>
      </c>
      <c r="D28" s="161"/>
      <c r="E28" s="111"/>
      <c r="F28" s="419">
        <f>SUM(F24:F26)</f>
        <v>6291296.2962962957</v>
      </c>
      <c r="G28" s="425">
        <f>SUM(G24:G26)</f>
        <v>12.582592592592592</v>
      </c>
      <c r="H28" s="82"/>
    </row>
    <row r="29" spans="2:8" ht="4.9000000000000004" customHeight="1" x14ac:dyDescent="0.25">
      <c r="B29" s="80"/>
      <c r="C29" s="310"/>
      <c r="D29" s="81"/>
      <c r="E29" s="81"/>
      <c r="F29" s="81"/>
      <c r="G29" s="311"/>
      <c r="H29" s="82"/>
    </row>
    <row r="30" spans="2:8" ht="15.75" thickBot="1" x14ac:dyDescent="0.3">
      <c r="B30" s="80"/>
      <c r="C30" s="315" t="s">
        <v>126</v>
      </c>
      <c r="D30" s="316"/>
      <c r="E30" s="317"/>
      <c r="F30" s="318"/>
      <c r="G30" s="422">
        <f>SUM(F28)/(43560*'Étape 1 Installations'!F16)</f>
        <v>2.4071381605051636</v>
      </c>
      <c r="H30" s="82"/>
    </row>
    <row r="31" spans="2:8" ht="5.25" customHeight="1" thickBot="1" x14ac:dyDescent="0.3">
      <c r="B31" s="80"/>
      <c r="C31" s="81"/>
      <c r="D31" s="81"/>
      <c r="E31" s="81"/>
      <c r="F31" s="81"/>
      <c r="G31" s="81"/>
      <c r="H31" s="82"/>
    </row>
    <row r="32" spans="2:8" ht="25.5" x14ac:dyDescent="0.25">
      <c r="B32" s="80"/>
      <c r="C32" s="305" t="s">
        <v>3</v>
      </c>
      <c r="D32" s="306" t="s">
        <v>66</v>
      </c>
      <c r="E32" s="307"/>
      <c r="F32" s="308" t="s">
        <v>4</v>
      </c>
      <c r="G32" s="309" t="s">
        <v>131</v>
      </c>
      <c r="H32" s="82"/>
    </row>
    <row r="33" spans="2:8" x14ac:dyDescent="0.25">
      <c r="B33" s="80"/>
      <c r="C33" s="310"/>
      <c r="D33" s="81"/>
      <c r="E33" s="81"/>
      <c r="F33" s="81"/>
      <c r="G33" s="311"/>
      <c r="H33" s="82"/>
    </row>
    <row r="34" spans="2:8" x14ac:dyDescent="0.25">
      <c r="B34" s="80"/>
      <c r="C34" s="312" t="s">
        <v>130</v>
      </c>
      <c r="D34" s="160"/>
      <c r="E34" s="110"/>
      <c r="F34" s="418">
        <f>SUM('Étape 3 Tableau 10C'!J15:J24)</f>
        <v>11265000</v>
      </c>
      <c r="G34" s="420">
        <f>SUM(F34/'Étape 1 Installations'!G14)</f>
        <v>8.344444444444445</v>
      </c>
      <c r="H34" s="82"/>
    </row>
    <row r="35" spans="2:8" x14ac:dyDescent="0.25">
      <c r="B35" s="80"/>
      <c r="C35" s="312" t="s">
        <v>129</v>
      </c>
      <c r="D35" s="160"/>
      <c r="E35" s="110"/>
      <c r="F35" s="419">
        <f>SUM('Étape 3 Tableau 10C'!J34)+('Étape 2 États financiers'!J16*'Étape 4 Hypothèses'!M17)+(('Étape 4 Hypothèses'!M14*'Étape 1 Installations'!G17)*'Étape 4 Hypothèses'!M16)</f>
        <v>1880000</v>
      </c>
      <c r="G35" s="420">
        <f>SUM(F35/'Étape 1 Installations'!G14)</f>
        <v>1.3925925925925926</v>
      </c>
      <c r="H35" s="82"/>
    </row>
    <row r="36" spans="2:8" x14ac:dyDescent="0.25">
      <c r="B36" s="80"/>
      <c r="C36" s="312" t="s">
        <v>128</v>
      </c>
      <c r="D36" s="160"/>
      <c r="E36" s="110"/>
      <c r="F36" s="419">
        <f>SUM('Étape 2 États financiers'!J19:J21)</f>
        <v>4350000</v>
      </c>
      <c r="G36" s="420">
        <f>SUM(F36/'Étape 1 Installations'!G14)</f>
        <v>3.2222222222222223</v>
      </c>
      <c r="H36" s="82"/>
    </row>
    <row r="37" spans="2:8" x14ac:dyDescent="0.25">
      <c r="B37" s="80"/>
      <c r="C37" s="310"/>
      <c r="D37" s="81"/>
      <c r="E37" s="81"/>
      <c r="F37" s="101"/>
      <c r="G37" s="313"/>
      <c r="H37" s="82"/>
    </row>
    <row r="38" spans="2:8" x14ac:dyDescent="0.25">
      <c r="B38" s="80"/>
      <c r="C38" s="314" t="s">
        <v>127</v>
      </c>
      <c r="D38" s="161"/>
      <c r="E38" s="111"/>
      <c r="F38" s="419">
        <f>SUM(F34:F36)</f>
        <v>17495000</v>
      </c>
      <c r="G38" s="425">
        <f>SUM(G34:G36)</f>
        <v>12.959259259259259</v>
      </c>
      <c r="H38" s="82"/>
    </row>
    <row r="39" spans="2:8" ht="4.1500000000000004" customHeight="1" x14ac:dyDescent="0.25">
      <c r="B39" s="80"/>
      <c r="C39" s="310"/>
      <c r="D39" s="81"/>
      <c r="E39" s="81"/>
      <c r="F39" s="81"/>
      <c r="G39" s="311"/>
      <c r="H39" s="82"/>
    </row>
    <row r="40" spans="2:8" ht="15.75" thickBot="1" x14ac:dyDescent="0.3">
      <c r="B40" s="80"/>
      <c r="C40" s="315" t="s">
        <v>126</v>
      </c>
      <c r="D40" s="316"/>
      <c r="E40" s="317"/>
      <c r="F40" s="318"/>
      <c r="G40" s="422">
        <f>SUM(F38)/(43560*'Étape 1 Installations'!G16)</f>
        <v>2.5911608756183537</v>
      </c>
      <c r="H40" s="82"/>
    </row>
    <row r="41" spans="2:8" ht="6" customHeight="1" x14ac:dyDescent="0.25">
      <c r="B41" s="83"/>
      <c r="C41" s="84"/>
      <c r="D41" s="84"/>
      <c r="E41" s="84"/>
      <c r="F41" s="84"/>
      <c r="G41" s="84"/>
      <c r="H41" s="85"/>
    </row>
    <row r="42" spans="2:8" ht="3.75" customHeight="1" x14ac:dyDescent="0.25"/>
    <row r="43" spans="2:8" s="211" customFormat="1" ht="13.5" customHeight="1" x14ac:dyDescent="0.2">
      <c r="B43" s="209"/>
      <c r="C43" s="166" t="str">
        <f>'Information sur la séance'!C16:D16</f>
        <v>Nom</v>
      </c>
      <c r="D43" s="166"/>
      <c r="E43" s="209"/>
      <c r="F43" s="209"/>
      <c r="G43" s="209"/>
      <c r="H43" s="209"/>
    </row>
    <row r="44" spans="2:8" s="211" customFormat="1" ht="13.5" customHeight="1" x14ac:dyDescent="0.2">
      <c r="B44" s="209"/>
      <c r="C44" s="166" t="str">
        <f>'Information sur la séance'!C19:D19</f>
        <v>Service administrative</v>
      </c>
      <c r="D44" s="166"/>
      <c r="E44" s="209"/>
      <c r="F44" s="209"/>
      <c r="G44" s="209"/>
      <c r="H44" s="209"/>
    </row>
    <row r="45" spans="2:8" s="211" customFormat="1" ht="13.5" customHeight="1" x14ac:dyDescent="0.2">
      <c r="B45" s="209"/>
      <c r="C45" s="166" t="str">
        <f>'Information sur la séance'!C7:D7</f>
        <v>Nom du conseil scolaire</v>
      </c>
      <c r="D45" s="166"/>
      <c r="E45" s="209"/>
      <c r="F45" s="209"/>
      <c r="G45" s="209"/>
      <c r="H45" s="209"/>
    </row>
    <row r="46" spans="2:8" s="211" customFormat="1" ht="13.5" customHeight="1" x14ac:dyDescent="0.2">
      <c r="B46" s="209"/>
      <c r="C46" s="167" t="s">
        <v>46</v>
      </c>
      <c r="D46" s="167"/>
      <c r="E46" s="209"/>
      <c r="F46" s="209"/>
      <c r="G46" s="209"/>
      <c r="H46" s="209"/>
    </row>
    <row r="47" spans="2:8" s="211" customFormat="1" ht="13.5" customHeight="1" x14ac:dyDescent="0.2">
      <c r="B47" s="209"/>
      <c r="C47" s="376">
        <f>'Information sur la séance'!C10:D10</f>
        <v>42613</v>
      </c>
      <c r="D47" s="168"/>
      <c r="E47" s="209"/>
      <c r="F47" s="209"/>
      <c r="G47" s="209"/>
      <c r="H47" s="209"/>
    </row>
    <row r="49" spans="3:3" x14ac:dyDescent="0.25">
      <c r="C49" s="158" t="s">
        <v>9</v>
      </c>
    </row>
    <row r="50" spans="3:3" x14ac:dyDescent="0.25">
      <c r="C50" s="158" t="s">
        <v>10</v>
      </c>
    </row>
    <row r="51" spans="3:3" ht="6" customHeight="1" x14ac:dyDescent="0.25"/>
    <row r="52" spans="3:3" x14ac:dyDescent="0.25">
      <c r="C52" s="158" t="s">
        <v>12</v>
      </c>
    </row>
    <row r="53" spans="3:3" x14ac:dyDescent="0.25">
      <c r="C53" s="158" t="s">
        <v>8</v>
      </c>
    </row>
    <row r="54" spans="3:3" ht="7.5" customHeight="1" x14ac:dyDescent="0.25">
      <c r="C54" s="158"/>
    </row>
    <row r="55" spans="3:3" x14ac:dyDescent="0.25">
      <c r="C55" s="492" t="s">
        <v>171</v>
      </c>
    </row>
    <row r="56" spans="3:3" x14ac:dyDescent="0.25">
      <c r="C56" s="158"/>
    </row>
    <row r="57" spans="3:3" x14ac:dyDescent="0.25">
      <c r="C57" s="158"/>
    </row>
  </sheetData>
  <mergeCells count="2">
    <mergeCell ref="C7:G7"/>
    <mergeCell ref="C2:H2"/>
  </mergeCell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O60"/>
  <sheetViews>
    <sheetView showGridLines="0" zoomScale="85" zoomScaleNormal="85" workbookViewId="0"/>
  </sheetViews>
  <sheetFormatPr defaultColWidth="9.140625" defaultRowHeight="15" x14ac:dyDescent="0.25"/>
  <cols>
    <col min="1" max="1" width="1.7109375" customWidth="1"/>
    <col min="2" max="2" width="1.140625" customWidth="1"/>
    <col min="3" max="3" width="10.5703125" customWidth="1"/>
    <col min="4" max="4" width="21" bestFit="1" customWidth="1"/>
    <col min="5" max="5" width="46.85546875" customWidth="1"/>
    <col min="6" max="6" width="18.85546875" customWidth="1"/>
    <col min="7" max="7" width="10.7109375" customWidth="1"/>
    <col min="8" max="8" width="14.85546875" customWidth="1"/>
    <col min="9" max="9" width="16.28515625" customWidth="1"/>
    <col min="10" max="10" width="19.7109375" customWidth="1"/>
    <col min="11" max="11" width="1.28515625" customWidth="1"/>
    <col min="12" max="12" width="9.7109375" bestFit="1" customWidth="1"/>
  </cols>
  <sheetData>
    <row r="1" spans="1:11" x14ac:dyDescent="0.25">
      <c r="A1" s="506" t="s">
        <v>256</v>
      </c>
    </row>
    <row r="2" spans="1:11" ht="18" x14ac:dyDescent="0.25">
      <c r="C2" s="480" t="s">
        <v>160</v>
      </c>
      <c r="D2" s="469"/>
    </row>
    <row r="3" spans="1:11" x14ac:dyDescent="0.25">
      <c r="C3" s="481" t="s">
        <v>159</v>
      </c>
      <c r="D3" s="470"/>
    </row>
    <row r="4" spans="1:11" ht="6" customHeight="1" x14ac:dyDescent="0.25">
      <c r="C4" s="470"/>
      <c r="D4" s="470"/>
    </row>
    <row r="5" spans="1:11" ht="52.5" customHeight="1" x14ac:dyDescent="0.25">
      <c r="C5" s="527" t="s">
        <v>196</v>
      </c>
      <c r="D5" s="527"/>
      <c r="E5" s="527"/>
      <c r="F5" s="527"/>
      <c r="G5" s="527"/>
      <c r="H5" s="527"/>
      <c r="I5" s="527"/>
      <c r="J5" s="527"/>
    </row>
    <row r="6" spans="1:11" ht="6" customHeight="1" x14ac:dyDescent="0.25">
      <c r="C6" s="465"/>
      <c r="D6" s="465"/>
      <c r="E6" s="465"/>
      <c r="F6" s="465"/>
      <c r="G6" s="465"/>
      <c r="H6" s="465"/>
      <c r="I6" s="465"/>
      <c r="J6" s="465"/>
    </row>
    <row r="7" spans="1:11" ht="24" customHeight="1" x14ac:dyDescent="0.25">
      <c r="C7" s="541" t="s">
        <v>146</v>
      </c>
      <c r="D7" s="541"/>
      <c r="E7" s="541"/>
      <c r="F7" s="541"/>
      <c r="G7" s="541"/>
      <c r="H7" s="541"/>
      <c r="I7" s="541"/>
      <c r="J7" s="541"/>
    </row>
    <row r="8" spans="1:11" ht="6.75" customHeight="1" x14ac:dyDescent="0.25">
      <c r="C8" s="470"/>
      <c r="D8" s="470"/>
    </row>
    <row r="9" spans="1:11" ht="15.75" x14ac:dyDescent="0.25">
      <c r="B9" s="177"/>
      <c r="C9" s="182" t="str">
        <f>'Information sur la séance'!C13:D13</f>
        <v>Nom du projet</v>
      </c>
      <c r="D9" s="179"/>
      <c r="E9" s="179"/>
      <c r="F9" s="179"/>
      <c r="G9" s="179"/>
      <c r="H9" s="179"/>
      <c r="I9" s="179"/>
      <c r="J9" s="373">
        <f ca="1">TODAY()</f>
        <v>43255</v>
      </c>
      <c r="K9" s="180"/>
    </row>
    <row r="10" spans="1:11" ht="6" customHeight="1" x14ac:dyDescent="0.25"/>
    <row r="11" spans="1:11" ht="5.45" customHeight="1" x14ac:dyDescent="0.25">
      <c r="B11" s="77"/>
      <c r="C11" s="78"/>
      <c r="D11" s="78"/>
      <c r="E11" s="78"/>
      <c r="F11" s="78"/>
      <c r="G11" s="78"/>
      <c r="H11" s="78"/>
      <c r="I11" s="78"/>
      <c r="J11" s="78"/>
      <c r="K11" s="79"/>
    </row>
    <row r="12" spans="1:11" ht="15.75" x14ac:dyDescent="0.25">
      <c r="B12" s="80"/>
      <c r="C12" s="493" t="s">
        <v>195</v>
      </c>
      <c r="D12" s="493"/>
      <c r="E12" s="87"/>
      <c r="F12" s="87"/>
      <c r="G12" s="87"/>
      <c r="H12" s="87"/>
      <c r="I12" s="173" t="s">
        <v>145</v>
      </c>
      <c r="J12" s="174"/>
      <c r="K12" s="82"/>
    </row>
    <row r="13" spans="1:11" ht="16.5" thickBot="1" x14ac:dyDescent="0.3">
      <c r="B13" s="80"/>
      <c r="C13" s="134"/>
      <c r="D13" s="134"/>
      <c r="E13" s="87"/>
      <c r="F13" s="87"/>
      <c r="G13" s="87"/>
      <c r="H13" s="87"/>
      <c r="I13" s="320" t="s">
        <v>78</v>
      </c>
      <c r="J13" s="321"/>
      <c r="K13" s="82"/>
    </row>
    <row r="14" spans="1:11" s="466" customFormat="1" ht="65.25" customHeight="1" x14ac:dyDescent="0.25">
      <c r="B14" s="115"/>
      <c r="C14" s="322" t="s">
        <v>67</v>
      </c>
      <c r="D14" s="323"/>
      <c r="E14" s="495" t="s">
        <v>198</v>
      </c>
      <c r="F14" s="327" t="str">
        <f>'Étape 1 Installations'!E12</f>
        <v>ÉLÉMENTAIRE</v>
      </c>
      <c r="G14" s="389" t="s">
        <v>69</v>
      </c>
      <c r="H14" s="362" t="s">
        <v>144</v>
      </c>
      <c r="I14" s="494" t="s">
        <v>197</v>
      </c>
      <c r="J14" s="363" t="s">
        <v>143</v>
      </c>
      <c r="K14" s="117"/>
    </row>
    <row r="15" spans="1:11" s="466" customFormat="1" ht="17.25" customHeight="1" thickBot="1" x14ac:dyDescent="0.3">
      <c r="B15" s="115"/>
      <c r="C15" s="324"/>
      <c r="D15" s="325"/>
      <c r="E15" s="326"/>
      <c r="F15" s="328"/>
      <c r="G15" s="329"/>
      <c r="H15" s="390">
        <f>C52</f>
        <v>42613</v>
      </c>
      <c r="I15" s="369"/>
      <c r="J15" s="364"/>
      <c r="K15" s="117"/>
    </row>
    <row r="16" spans="1:11" x14ac:dyDescent="0.25">
      <c r="B16" s="80"/>
      <c r="C16" s="129" t="s">
        <v>5</v>
      </c>
      <c r="D16" s="129"/>
      <c r="E16" s="124"/>
      <c r="F16" s="87"/>
      <c r="G16" s="87"/>
      <c r="H16" s="87"/>
      <c r="I16" s="87"/>
      <c r="J16" s="87"/>
      <c r="K16" s="82"/>
    </row>
    <row r="17" spans="2:11" x14ac:dyDescent="0.25">
      <c r="B17" s="80"/>
      <c r="C17" s="124"/>
      <c r="D17" s="124"/>
      <c r="E17" s="365" t="str">
        <f>'Étape 3 Tableau 10C'!C13</f>
        <v>Administration du fonctionnement et de l'entretien</v>
      </c>
      <c r="F17" s="426">
        <f>'Étape 3 Tableau 10C'!H13</f>
        <v>400000</v>
      </c>
      <c r="G17" s="383">
        <f>SUM(1)-(($F$37-F17)/$F$37)</f>
        <v>3.5750343435012155E-2</v>
      </c>
      <c r="H17" s="429">
        <f>SUM(G17*'Étape 5 Sommaire des frais'!$G$18)</f>
        <v>0.47058823529411759</v>
      </c>
      <c r="I17" s="113" t="s">
        <v>68</v>
      </c>
      <c r="J17" s="432">
        <f>IF(I17="O",H17*1,0)</f>
        <v>0.47058823529411759</v>
      </c>
      <c r="K17" s="82"/>
    </row>
    <row r="18" spans="2:11" x14ac:dyDescent="0.25">
      <c r="B18" s="80"/>
      <c r="C18" s="124"/>
      <c r="D18" s="124"/>
      <c r="E18" s="365" t="s">
        <v>70</v>
      </c>
      <c r="F18" s="426">
        <f>SUM('Étape 2 États financiers'!K16*'Étape 4 Hypothèses'!K17)</f>
        <v>314814.81481481483</v>
      </c>
      <c r="G18" s="383">
        <f>SUM(1)-(($F$37-F18)/$F$37)</f>
        <v>2.8136844370148517E-2</v>
      </c>
      <c r="H18" s="429">
        <f>SUM(G18*'Étape 5 Sommaire des frais'!$G$18)</f>
        <v>0.37037037037037113</v>
      </c>
      <c r="I18" s="113" t="s">
        <v>68</v>
      </c>
      <c r="J18" s="432">
        <f>IF(I18="O",H18*1,0)</f>
        <v>0.37037037037037113</v>
      </c>
      <c r="K18" s="82"/>
    </row>
    <row r="19" spans="2:11" ht="15.75" thickBot="1" x14ac:dyDescent="0.3">
      <c r="B19" s="80"/>
      <c r="C19" s="370"/>
      <c r="D19" s="370"/>
      <c r="E19" s="366" t="s">
        <v>142</v>
      </c>
      <c r="F19" s="427">
        <f>SUM('Étape 4 Hypothèses'!K14*'Étape 1 Installations'!E17)*'Étape 4 Hypothèses'!K16</f>
        <v>665000</v>
      </c>
      <c r="G19" s="384">
        <f>SUM(1)-(($F$37-F19)/$F$37)</f>
        <v>5.9434945960707752E-2</v>
      </c>
      <c r="H19" s="430">
        <f>SUM(G19*'Étape 5 Sommaire des frais'!$G$18)</f>
        <v>0.78235294117647114</v>
      </c>
      <c r="I19" s="114" t="s">
        <v>68</v>
      </c>
      <c r="J19" s="433">
        <f>IF(I19="O",H19*1,0)</f>
        <v>0.78235294117647114</v>
      </c>
      <c r="K19" s="119"/>
    </row>
    <row r="20" spans="2:11" s="73" customFormat="1" x14ac:dyDescent="0.25">
      <c r="B20" s="120"/>
      <c r="C20" s="129" t="s">
        <v>71</v>
      </c>
      <c r="D20" s="129"/>
      <c r="E20" s="129"/>
      <c r="F20" s="428">
        <f>SUM(F17:F19)</f>
        <v>1379814.8148148148</v>
      </c>
      <c r="G20" s="385">
        <f>SUM(G17:G19)</f>
        <v>0.12332213376586842</v>
      </c>
      <c r="H20" s="431">
        <f>SUM(H17:H19)</f>
        <v>1.6233115468409598</v>
      </c>
      <c r="I20" s="118"/>
      <c r="J20" s="434">
        <f>SUM(J17:J19)</f>
        <v>1.6233115468409598</v>
      </c>
      <c r="K20" s="121"/>
    </row>
    <row r="21" spans="2:11" ht="3.75" customHeight="1" x14ac:dyDescent="0.25">
      <c r="B21" s="80"/>
      <c r="C21" s="124"/>
      <c r="D21" s="124"/>
      <c r="E21" s="124"/>
      <c r="F21" s="122"/>
      <c r="G21" s="118"/>
      <c r="H21" s="87"/>
      <c r="I21" s="87"/>
      <c r="J21" s="87"/>
      <c r="K21" s="119"/>
    </row>
    <row r="22" spans="2:11" x14ac:dyDescent="0.25">
      <c r="B22" s="80"/>
      <c r="C22" s="129" t="s">
        <v>73</v>
      </c>
      <c r="D22" s="129"/>
      <c r="E22" s="124"/>
      <c r="F22" s="87"/>
      <c r="G22" s="118"/>
      <c r="H22" s="87"/>
      <c r="I22" s="87"/>
      <c r="J22" s="87"/>
      <c r="K22" s="82"/>
    </row>
    <row r="23" spans="2:11" x14ac:dyDescent="0.25">
      <c r="B23" s="80"/>
      <c r="C23" s="124"/>
      <c r="D23" s="124"/>
      <c r="E23" s="365" t="str">
        <f>'Étape 3 Tableau 10C'!C15</f>
        <v>Fonctionnement des écoles</v>
      </c>
      <c r="F23" s="426">
        <f>'Étape 3 Tableau 10C'!H15</f>
        <v>4000000</v>
      </c>
      <c r="G23" s="383">
        <f t="shared" ref="G23:G32" si="0">SUM(1)-(($F$37-F23)/$F$37)</f>
        <v>0.35750343435012155</v>
      </c>
      <c r="H23" s="429">
        <f>SUM(G23*'Étape 5 Sommaire des frais'!$G$18)</f>
        <v>4.7058823529411757</v>
      </c>
      <c r="I23" s="113" t="s">
        <v>68</v>
      </c>
      <c r="J23" s="432">
        <f t="shared" ref="J23:J32" si="1">IF(I23="O",H23*1,0)</f>
        <v>4.7058823529411757</v>
      </c>
      <c r="K23" s="82"/>
    </row>
    <row r="24" spans="2:11" x14ac:dyDescent="0.25">
      <c r="B24" s="80"/>
      <c r="C24" s="124"/>
      <c r="D24" s="124"/>
      <c r="E24" s="365" t="str">
        <f>'Étape 3 Tableau 10C'!C16</f>
        <v>Entretien des écoles</v>
      </c>
      <c r="F24" s="426">
        <f>'Étape 3 Tableau 10C'!H16</f>
        <v>1200000</v>
      </c>
      <c r="G24" s="383">
        <f t="shared" si="0"/>
        <v>0.10725103030503647</v>
      </c>
      <c r="H24" s="429">
        <f>SUM(G24*'Étape 5 Sommaire des frais'!$G$18)</f>
        <v>1.4117647058823528</v>
      </c>
      <c r="I24" s="113" t="s">
        <v>68</v>
      </c>
      <c r="J24" s="432">
        <f t="shared" si="1"/>
        <v>1.4117647058823528</v>
      </c>
      <c r="K24" s="82"/>
    </row>
    <row r="25" spans="2:11" x14ac:dyDescent="0.25">
      <c r="B25" s="80"/>
      <c r="C25" s="124"/>
      <c r="D25" s="124"/>
      <c r="E25" s="365" t="str">
        <f>'Étape 3 Tableau 10C'!C17</f>
        <v>Électricité</v>
      </c>
      <c r="F25" s="426">
        <f>'Étape 3 Tableau 10C'!H17</f>
        <v>1100000</v>
      </c>
      <c r="G25" s="383">
        <f t="shared" si="0"/>
        <v>9.8313444446283427E-2</v>
      </c>
      <c r="H25" s="429">
        <f>SUM(G25*'Étape 5 Sommaire des frais'!$G$18)</f>
        <v>1.2941176470588234</v>
      </c>
      <c r="I25" s="113" t="s">
        <v>68</v>
      </c>
      <c r="J25" s="432">
        <f t="shared" si="1"/>
        <v>1.2941176470588234</v>
      </c>
      <c r="K25" s="82"/>
    </row>
    <row r="26" spans="2:11" x14ac:dyDescent="0.25">
      <c r="B26" s="80"/>
      <c r="C26" s="124"/>
      <c r="D26" s="124"/>
      <c r="E26" s="365" t="str">
        <f>'Étape 3 Tableau 10C'!C18</f>
        <v>Chauffage</v>
      </c>
      <c r="F26" s="426">
        <f>'Étape 3 Tableau 10C'!H18</f>
        <v>430000</v>
      </c>
      <c r="G26" s="383">
        <f t="shared" si="0"/>
        <v>3.8431619192638045E-2</v>
      </c>
      <c r="H26" s="429">
        <f>SUM(G26*'Étape 5 Sommaire des frais'!$G$18)</f>
        <v>0.50588235294117612</v>
      </c>
      <c r="I26" s="113" t="s">
        <v>68</v>
      </c>
      <c r="J26" s="432">
        <f t="shared" si="1"/>
        <v>0.50588235294117612</v>
      </c>
      <c r="K26" s="82"/>
    </row>
    <row r="27" spans="2:11" x14ac:dyDescent="0.25">
      <c r="B27" s="80"/>
      <c r="C27" s="124"/>
      <c r="D27" s="124"/>
      <c r="E27" s="365" t="str">
        <f>'Étape 3 Tableau 10C'!C19</f>
        <v>Eaux et égouts</v>
      </c>
      <c r="F27" s="426">
        <f>'Étape 3 Tableau 10C'!H19</f>
        <v>250000</v>
      </c>
      <c r="G27" s="383">
        <f t="shared" si="0"/>
        <v>2.2343964646882597E-2</v>
      </c>
      <c r="H27" s="429">
        <f>SUM(G27*'Étape 5 Sommaire des frais'!$G$18)</f>
        <v>0.29411764705882348</v>
      </c>
      <c r="I27" s="113" t="s">
        <v>68</v>
      </c>
      <c r="J27" s="432">
        <f t="shared" si="1"/>
        <v>0.29411764705882348</v>
      </c>
      <c r="K27" s="82"/>
    </row>
    <row r="28" spans="2:11" x14ac:dyDescent="0.25">
      <c r="B28" s="80"/>
      <c r="C28" s="124"/>
      <c r="D28" s="124"/>
      <c r="E28" s="365" t="str">
        <f>'Étape 3 Tableau 10C'!C20</f>
        <v>Baux</v>
      </c>
      <c r="F28" s="426">
        <f>'Étape 3 Tableau 10C'!H20</f>
        <v>90000</v>
      </c>
      <c r="G28" s="383">
        <f t="shared" si="0"/>
        <v>8.0438272728777793E-3</v>
      </c>
      <c r="H28" s="429">
        <f>SUM(G28*'Étape 5 Sommaire des frais'!$G$18)</f>
        <v>0.10588235294117704</v>
      </c>
      <c r="I28" s="113" t="s">
        <v>68</v>
      </c>
      <c r="J28" s="432">
        <f t="shared" si="1"/>
        <v>0.10588235294117704</v>
      </c>
      <c r="K28" s="82"/>
    </row>
    <row r="29" spans="2:11" x14ac:dyDescent="0.25">
      <c r="B29" s="80"/>
      <c r="C29" s="124"/>
      <c r="D29" s="124"/>
      <c r="E29" s="365" t="str">
        <f>'Étape 3 Tableau 10C'!C21</f>
        <v>Autre</v>
      </c>
      <c r="F29" s="426">
        <f>'Étape 3 Tableau 10C'!H21</f>
        <v>0</v>
      </c>
      <c r="G29" s="383">
        <f t="shared" si="0"/>
        <v>0</v>
      </c>
      <c r="H29" s="429">
        <f>SUM(G29*'Étape 5 Sommaire des frais'!$G$18)</f>
        <v>0</v>
      </c>
      <c r="I29" s="113" t="s">
        <v>14</v>
      </c>
      <c r="J29" s="432">
        <f t="shared" si="1"/>
        <v>0</v>
      </c>
      <c r="K29" s="82"/>
    </row>
    <row r="30" spans="2:11" x14ac:dyDescent="0.25">
      <c r="B30" s="80"/>
      <c r="C30" s="124"/>
      <c r="D30" s="124"/>
      <c r="E30" s="365" t="str">
        <f>'Étape 3 Tableau 10C'!C22</f>
        <v>Autre</v>
      </c>
      <c r="F30" s="426">
        <f>'Étape 3 Tableau 10C'!H22</f>
        <v>0</v>
      </c>
      <c r="G30" s="383">
        <f t="shared" si="0"/>
        <v>0</v>
      </c>
      <c r="H30" s="429">
        <f>SUM(G30*'Étape 5 Sommaire des frais'!$G$18)</f>
        <v>0</v>
      </c>
      <c r="I30" s="113" t="s">
        <v>14</v>
      </c>
      <c r="J30" s="432">
        <f t="shared" si="1"/>
        <v>0</v>
      </c>
      <c r="K30" s="82"/>
    </row>
    <row r="31" spans="2:11" x14ac:dyDescent="0.25">
      <c r="B31" s="80"/>
      <c r="C31" s="124"/>
      <c r="D31" s="124"/>
      <c r="E31" s="365" t="str">
        <f>'Étape 3 Tableau 10C'!C23</f>
        <v>Autre</v>
      </c>
      <c r="F31" s="426">
        <f>'Étape 3 Tableau 10C'!H23</f>
        <v>0</v>
      </c>
      <c r="G31" s="383">
        <f t="shared" si="0"/>
        <v>0</v>
      </c>
      <c r="H31" s="429">
        <f>SUM(G31*'Étape 5 Sommaire des frais'!$G$18)</f>
        <v>0</v>
      </c>
      <c r="I31" s="113" t="s">
        <v>14</v>
      </c>
      <c r="J31" s="432">
        <f t="shared" si="1"/>
        <v>0</v>
      </c>
      <c r="K31" s="82"/>
    </row>
    <row r="32" spans="2:11" ht="15.75" thickBot="1" x14ac:dyDescent="0.3">
      <c r="B32" s="80"/>
      <c r="C32" s="370"/>
      <c r="D32" s="370"/>
      <c r="E32" s="366" t="str">
        <f>'Étape 3 Tableau 10C'!C24</f>
        <v>Autre</v>
      </c>
      <c r="F32" s="427">
        <f>'Étape 3 Tableau 10C'!H24</f>
        <v>0</v>
      </c>
      <c r="G32" s="384">
        <f t="shared" si="0"/>
        <v>0</v>
      </c>
      <c r="H32" s="430">
        <f>SUM(G32*'Étape 5 Sommaire des frais'!$G$18)</f>
        <v>0</v>
      </c>
      <c r="I32" s="114" t="s">
        <v>14</v>
      </c>
      <c r="J32" s="433">
        <f t="shared" si="1"/>
        <v>0</v>
      </c>
      <c r="K32" s="82"/>
    </row>
    <row r="33" spans="2:15" s="73" customFormat="1" x14ac:dyDescent="0.25">
      <c r="B33" s="120"/>
      <c r="C33" s="129" t="s">
        <v>72</v>
      </c>
      <c r="D33" s="129"/>
      <c r="E33" s="129"/>
      <c r="F33" s="428">
        <f>SUM(F23:F32)</f>
        <v>7070000</v>
      </c>
      <c r="G33" s="385">
        <f>SUM(G23:G32)</f>
        <v>0.63188732021383986</v>
      </c>
      <c r="H33" s="431">
        <f>SUM(H23:H32)</f>
        <v>8.3176470588235301</v>
      </c>
      <c r="I33" s="118"/>
      <c r="J33" s="434">
        <f>SUM(J23:J32)</f>
        <v>8.3176470588235301</v>
      </c>
      <c r="K33" s="123"/>
      <c r="L33"/>
      <c r="M33"/>
      <c r="N33"/>
      <c r="O33"/>
    </row>
    <row r="34" spans="2:15" ht="5.45" customHeight="1" x14ac:dyDescent="0.25">
      <c r="B34" s="80"/>
      <c r="C34" s="124"/>
      <c r="D34" s="124"/>
      <c r="E34" s="124"/>
      <c r="F34" s="87"/>
      <c r="G34" s="118"/>
      <c r="H34" s="87"/>
      <c r="I34" s="87"/>
      <c r="J34" s="87"/>
      <c r="K34" s="82"/>
    </row>
    <row r="35" spans="2:15" s="73" customFormat="1" ht="26.25" customHeight="1" thickBot="1" x14ac:dyDescent="0.3">
      <c r="B35" s="120"/>
      <c r="C35" s="547" t="s">
        <v>141</v>
      </c>
      <c r="D35" s="548"/>
      <c r="E35" s="549"/>
      <c r="F35" s="435">
        <f>SUM('Étape 2 États financiers'!K19:K21)</f>
        <v>2738888.888888889</v>
      </c>
      <c r="G35" s="384">
        <f>SUM(1)-(($F$37-F35)/$F$37)</f>
        <v>0.24479054602029149</v>
      </c>
      <c r="H35" s="436">
        <f>SUM(G35*'Étape 5 Sommaire des frais'!$G$18)</f>
        <v>3.222222222222221</v>
      </c>
      <c r="I35" s="114" t="s">
        <v>68</v>
      </c>
      <c r="J35" s="433">
        <f>IF(I35="O",H35*1,0)</f>
        <v>3.222222222222221</v>
      </c>
      <c r="K35" s="123"/>
    </row>
    <row r="36" spans="2:15" ht="18" customHeight="1" x14ac:dyDescent="0.25">
      <c r="B36" s="80"/>
      <c r="C36" s="87"/>
      <c r="D36" s="87"/>
      <c r="E36" s="87"/>
      <c r="F36" s="87"/>
      <c r="G36" s="118"/>
      <c r="H36" s="87"/>
      <c r="I36" s="87"/>
      <c r="J36" s="87"/>
      <c r="K36" s="82"/>
    </row>
    <row r="37" spans="2:15" s="73" customFormat="1" ht="27" customHeight="1" x14ac:dyDescent="0.25">
      <c r="B37" s="120"/>
      <c r="C37" s="545" t="s">
        <v>140</v>
      </c>
      <c r="D37" s="531"/>
      <c r="E37" s="546"/>
      <c r="F37" s="437">
        <f>SUM(F20+F33+F35)</f>
        <v>11188703.703703705</v>
      </c>
      <c r="G37" s="383">
        <f>SUM(1)-(($F$37-F37)/$F$37)</f>
        <v>1</v>
      </c>
      <c r="H37" s="438">
        <f>SUM(H20+H33+H35)</f>
        <v>13.163180827886711</v>
      </c>
      <c r="J37" s="432">
        <f>SUM(J20+J33+J35)</f>
        <v>13.163180827886711</v>
      </c>
      <c r="K37" s="123"/>
    </row>
    <row r="38" spans="2:15" s="194" customFormat="1" ht="22.5" customHeight="1" thickBot="1" x14ac:dyDescent="0.3">
      <c r="B38" s="190"/>
      <c r="C38" s="191"/>
      <c r="D38" s="191"/>
      <c r="E38" s="191"/>
      <c r="F38" s="191"/>
      <c r="G38" s="191"/>
      <c r="H38" s="191"/>
      <c r="I38" s="192" t="s">
        <v>139</v>
      </c>
      <c r="J38" s="388">
        <f>SUM(1)-((H37-J37)/H37)</f>
        <v>1</v>
      </c>
      <c r="K38" s="193"/>
    </row>
    <row r="39" spans="2:15" s="73" customFormat="1" ht="80.25" customHeight="1" thickBot="1" x14ac:dyDescent="0.3">
      <c r="B39" s="120"/>
      <c r="C39" s="544" t="s">
        <v>194</v>
      </c>
      <c r="D39" s="544"/>
      <c r="E39" s="544"/>
      <c r="F39" s="544"/>
      <c r="G39" s="544"/>
      <c r="H39" s="118"/>
      <c r="I39" s="368" t="s">
        <v>75</v>
      </c>
      <c r="J39" s="367" t="s">
        <v>138</v>
      </c>
      <c r="K39" s="123"/>
    </row>
    <row r="40" spans="2:15" ht="6.6" customHeight="1" thickBot="1" x14ac:dyDescent="0.3">
      <c r="B40" s="80"/>
      <c r="C40" s="87"/>
      <c r="D40" s="87"/>
      <c r="E40" s="87"/>
      <c r="F40" s="87"/>
      <c r="G40" s="87"/>
      <c r="H40" s="87"/>
      <c r="I40" s="87"/>
      <c r="J40" s="87"/>
      <c r="K40" s="82"/>
    </row>
    <row r="41" spans="2:15" s="298" customFormat="1" ht="15.75" thickBot="1" x14ac:dyDescent="0.3">
      <c r="B41" s="294"/>
      <c r="C41" s="295" t="s">
        <v>76</v>
      </c>
      <c r="D41" s="296"/>
      <c r="E41" s="296"/>
      <c r="F41" s="296"/>
      <c r="G41" s="296"/>
      <c r="H41" s="296"/>
      <c r="I41" s="386">
        <v>1</v>
      </c>
      <c r="J41" s="439">
        <f>SUM(J37*I41)</f>
        <v>13.163180827886711</v>
      </c>
      <c r="K41" s="297"/>
    </row>
    <row r="42" spans="2:15" s="198" customFormat="1" ht="20.25" customHeight="1" x14ac:dyDescent="0.25">
      <c r="B42" s="195"/>
      <c r="C42" s="196"/>
      <c r="D42" s="196"/>
      <c r="E42" s="196"/>
      <c r="F42" s="196"/>
      <c r="G42" s="196"/>
      <c r="H42" s="196"/>
      <c r="I42" s="192" t="s">
        <v>137</v>
      </c>
      <c r="J42" s="388">
        <f>SUM(H37-J41)/H37</f>
        <v>0</v>
      </c>
      <c r="K42" s="197"/>
    </row>
    <row r="43" spans="2:15" s="198" customFormat="1" ht="6.75" customHeight="1" x14ac:dyDescent="0.25">
      <c r="B43" s="195"/>
      <c r="C43" s="196"/>
      <c r="D43" s="196"/>
      <c r="E43" s="196"/>
      <c r="F43" s="196"/>
      <c r="G43" s="196"/>
      <c r="H43" s="196"/>
      <c r="I43" s="192"/>
      <c r="J43" s="192"/>
      <c r="K43" s="197"/>
    </row>
    <row r="44" spans="2:15" s="198" customFormat="1" ht="91.5" customHeight="1" thickBot="1" x14ac:dyDescent="0.3">
      <c r="B44" s="195"/>
      <c r="C44" s="542" t="s">
        <v>193</v>
      </c>
      <c r="D44" s="542"/>
      <c r="E44" s="543"/>
      <c r="F44" s="286" t="s">
        <v>77</v>
      </c>
      <c r="G44" s="287"/>
      <c r="H44" s="284" t="s">
        <v>74</v>
      </c>
      <c r="I44" s="281" t="s">
        <v>136</v>
      </c>
      <c r="J44" s="281" t="s">
        <v>135</v>
      </c>
      <c r="K44" s="197"/>
    </row>
    <row r="45" spans="2:15" s="466" customFormat="1" ht="15.75" thickBot="1" x14ac:dyDescent="0.3">
      <c r="B45" s="115"/>
      <c r="C45" s="282" t="s">
        <v>134</v>
      </c>
      <c r="D45" s="283"/>
      <c r="E45" s="283"/>
      <c r="F45" s="288" t="s">
        <v>90</v>
      </c>
      <c r="G45" s="289"/>
      <c r="H45" s="387">
        <v>1.9E-2</v>
      </c>
      <c r="I45" s="285">
        <v>1</v>
      </c>
      <c r="J45" s="440">
        <f>FV(H45/12,I45*12,0,-J41)</f>
        <v>13.415470757409912</v>
      </c>
      <c r="K45" s="117"/>
      <c r="L45" s="330"/>
    </row>
    <row r="46" spans="2:15" ht="7.15" customHeight="1" x14ac:dyDescent="0.25">
      <c r="B46" s="83"/>
      <c r="C46" s="84"/>
      <c r="D46" s="84"/>
      <c r="E46" s="84"/>
      <c r="F46" s="84"/>
      <c r="G46" s="84"/>
      <c r="H46" s="84"/>
      <c r="I46" s="84"/>
      <c r="J46" s="84"/>
      <c r="K46" s="85"/>
    </row>
    <row r="47" spans="2:15" ht="5.25" customHeight="1" x14ac:dyDescent="0.25"/>
    <row r="48" spans="2:15" s="211" customFormat="1" ht="16.5" customHeight="1" x14ac:dyDescent="0.2">
      <c r="B48" s="209"/>
      <c r="C48" s="209" t="str">
        <f>'Information sur la séance'!C16:D16</f>
        <v>Nom</v>
      </c>
      <c r="D48" s="504"/>
      <c r="E48" s="209"/>
      <c r="F48" s="209"/>
      <c r="G48" s="209"/>
      <c r="H48" s="209"/>
      <c r="I48" s="209"/>
      <c r="J48" s="209"/>
      <c r="K48" s="209"/>
    </row>
    <row r="49" spans="2:11" s="211" customFormat="1" ht="16.5" customHeight="1" x14ac:dyDescent="0.2">
      <c r="B49" s="209"/>
      <c r="C49" s="209" t="str">
        <f>'Information sur la séance'!C19:D19</f>
        <v>Service administrative</v>
      </c>
      <c r="D49" s="504"/>
      <c r="E49" s="209"/>
      <c r="F49" s="209"/>
      <c r="G49" s="209"/>
      <c r="H49" s="209"/>
      <c r="I49" s="209"/>
      <c r="J49" s="209"/>
      <c r="K49" s="209"/>
    </row>
    <row r="50" spans="2:11" s="211" customFormat="1" ht="16.5" customHeight="1" x14ac:dyDescent="0.2">
      <c r="B50" s="209"/>
      <c r="C50" s="209" t="str">
        <f>'Information sur la séance'!C7:D7</f>
        <v>Nom du conseil scolaire</v>
      </c>
      <c r="D50" s="504"/>
      <c r="E50" s="209"/>
      <c r="F50" s="209"/>
      <c r="G50" s="209"/>
      <c r="H50" s="209"/>
      <c r="I50" s="209"/>
      <c r="J50" s="209"/>
      <c r="K50" s="209"/>
    </row>
    <row r="51" spans="2:11" s="211" customFormat="1" ht="16.5" customHeight="1" x14ac:dyDescent="0.2">
      <c r="B51" s="209"/>
      <c r="C51" s="505" t="s">
        <v>46</v>
      </c>
      <c r="D51" s="504"/>
      <c r="E51" s="209"/>
      <c r="F51" s="209"/>
      <c r="G51" s="209"/>
      <c r="H51" s="209"/>
      <c r="I51" s="209"/>
      <c r="J51" s="209"/>
      <c r="K51" s="209"/>
    </row>
    <row r="52" spans="2:11" s="211" customFormat="1" ht="16.5" customHeight="1" x14ac:dyDescent="0.2">
      <c r="B52" s="209"/>
      <c r="C52" s="376">
        <f>'Information sur la séance'!C10:D10</f>
        <v>42613</v>
      </c>
      <c r="D52" s="504"/>
      <c r="E52" s="209"/>
      <c r="F52" s="209"/>
      <c r="G52" s="209"/>
      <c r="H52" s="209"/>
      <c r="I52" s="209"/>
      <c r="J52" s="209"/>
      <c r="K52" s="209"/>
    </row>
    <row r="54" spans="2:11" x14ac:dyDescent="0.25">
      <c r="D54" s="158" t="s">
        <v>9</v>
      </c>
    </row>
    <row r="55" spans="2:11" x14ac:dyDescent="0.25">
      <c r="D55" s="158" t="s">
        <v>10</v>
      </c>
    </row>
    <row r="56" spans="2:11" ht="6" customHeight="1" x14ac:dyDescent="0.25"/>
    <row r="57" spans="2:11" x14ac:dyDescent="0.25">
      <c r="D57" s="158" t="s">
        <v>12</v>
      </c>
    </row>
    <row r="58" spans="2:11" x14ac:dyDescent="0.25">
      <c r="D58" s="158" t="s">
        <v>8</v>
      </c>
    </row>
    <row r="59" spans="2:11" ht="7.9" customHeight="1" x14ac:dyDescent="0.25"/>
    <row r="60" spans="2:11" ht="15" customHeight="1" x14ac:dyDescent="0.25">
      <c r="D60" s="522" t="s">
        <v>171</v>
      </c>
      <c r="E60" s="522"/>
      <c r="F60" s="522"/>
      <c r="G60" s="522"/>
      <c r="H60" s="522"/>
      <c r="I60" s="522"/>
      <c r="J60" s="522"/>
    </row>
  </sheetData>
  <mergeCells count="7">
    <mergeCell ref="C5:J5"/>
    <mergeCell ref="C7:J7"/>
    <mergeCell ref="C44:E44"/>
    <mergeCell ref="D60:J60"/>
    <mergeCell ref="C39:G39"/>
    <mergeCell ref="C37:E37"/>
    <mergeCell ref="C35:E35"/>
  </mergeCells>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J58"/>
  <sheetViews>
    <sheetView showGridLines="0" zoomScale="70" zoomScaleNormal="70" workbookViewId="0"/>
  </sheetViews>
  <sheetFormatPr defaultColWidth="9.140625" defaultRowHeight="15" x14ac:dyDescent="0.25"/>
  <cols>
    <col min="1" max="1" width="1.28515625" customWidth="1"/>
    <col min="2" max="2" width="0.85546875" customWidth="1"/>
    <col min="3" max="3" width="54.28515625" customWidth="1"/>
    <col min="4" max="4" width="26.5703125" customWidth="1"/>
    <col min="5" max="5" width="24.85546875" customWidth="1"/>
    <col min="6" max="6" width="1.140625" customWidth="1"/>
    <col min="7" max="7" width="11.42578125" bestFit="1" customWidth="1"/>
  </cols>
  <sheetData>
    <row r="1" spans="1:10" x14ac:dyDescent="0.25">
      <c r="A1" s="506" t="s">
        <v>257</v>
      </c>
    </row>
    <row r="2" spans="1:10" ht="37.5" customHeight="1" x14ac:dyDescent="0.25">
      <c r="C2" s="516" t="s">
        <v>160</v>
      </c>
      <c r="D2" s="536"/>
      <c r="E2" s="536"/>
      <c r="F2" s="536"/>
    </row>
    <row r="3" spans="1:10" x14ac:dyDescent="0.25">
      <c r="C3" s="481" t="s">
        <v>159</v>
      </c>
      <c r="D3" s="485"/>
      <c r="E3" s="485"/>
      <c r="F3" s="485"/>
    </row>
    <row r="4" spans="1:10" ht="6.75" customHeight="1" x14ac:dyDescent="0.25">
      <c r="C4" s="470"/>
    </row>
    <row r="5" spans="1:10" ht="15.75" x14ac:dyDescent="0.25">
      <c r="B5" s="185"/>
      <c r="C5" s="182" t="str">
        <f>'Information sur la séance'!C13:D13</f>
        <v>Nom du projet</v>
      </c>
      <c r="D5" s="189"/>
      <c r="E5" s="373">
        <f ca="1">TODAY()</f>
        <v>43255</v>
      </c>
      <c r="F5" s="187"/>
    </row>
    <row r="6" spans="1:10" ht="6" customHeight="1" x14ac:dyDescent="0.25"/>
    <row r="7" spans="1:10" ht="51.75" customHeight="1" x14ac:dyDescent="0.25">
      <c r="C7" s="540" t="s">
        <v>152</v>
      </c>
      <c r="D7" s="540"/>
      <c r="E7" s="540"/>
    </row>
    <row r="8" spans="1:10" ht="4.5" customHeight="1" x14ac:dyDescent="0.25"/>
    <row r="9" spans="1:10" ht="32.25" customHeight="1" x14ac:dyDescent="0.25">
      <c r="C9" s="550" t="s">
        <v>206</v>
      </c>
      <c r="D9" s="550"/>
      <c r="E9" s="550"/>
      <c r="F9" s="238"/>
      <c r="G9" s="238"/>
      <c r="H9" s="238"/>
      <c r="I9" s="238"/>
      <c r="J9" s="238"/>
    </row>
    <row r="10" spans="1:10" ht="6" customHeight="1" x14ac:dyDescent="0.25"/>
    <row r="11" spans="1:10" ht="6" customHeight="1" x14ac:dyDescent="0.25">
      <c r="B11" s="77"/>
      <c r="C11" s="78"/>
      <c r="D11" s="78"/>
      <c r="E11" s="78"/>
      <c r="F11" s="79"/>
    </row>
    <row r="12" spans="1:10" ht="19.5" customHeight="1" x14ac:dyDescent="0.25">
      <c r="B12" s="80"/>
      <c r="C12" s="551" t="s">
        <v>151</v>
      </c>
      <c r="D12" s="531"/>
      <c r="E12" s="531"/>
      <c r="F12" s="82"/>
    </row>
    <row r="13" spans="1:10" ht="7.5" customHeight="1" x14ac:dyDescent="0.25">
      <c r="B13" s="80"/>
      <c r="C13" s="87"/>
      <c r="D13" s="87"/>
      <c r="E13" s="87"/>
      <c r="F13" s="82"/>
    </row>
    <row r="14" spans="1:10" ht="54" customHeight="1" x14ac:dyDescent="0.25">
      <c r="B14" s="80"/>
      <c r="C14" s="274" t="str">
        <f>'Étape 1 Installations'!E12</f>
        <v>ÉLÉMENTAIRE</v>
      </c>
      <c r="D14" s="202" t="s">
        <v>80</v>
      </c>
      <c r="E14" s="202" t="s">
        <v>79</v>
      </c>
      <c r="F14" s="200"/>
    </row>
    <row r="15" spans="1:10" ht="4.9000000000000004" customHeight="1" thickBot="1" x14ac:dyDescent="0.3">
      <c r="B15" s="80"/>
      <c r="C15" s="87"/>
      <c r="D15" s="87"/>
      <c r="E15" s="87"/>
      <c r="F15" s="82"/>
    </row>
    <row r="16" spans="1:10" s="103" customFormat="1" ht="25.15" customHeight="1" thickBot="1" x14ac:dyDescent="0.3">
      <c r="B16" s="125"/>
      <c r="C16" s="237" t="str">
        <f>'Étape 1 Installations'!C21</f>
        <v>Gymnase simple</v>
      </c>
      <c r="D16" s="88">
        <v>1</v>
      </c>
      <c r="E16" s="60">
        <f>SUM(D16*'Étape 1 Installations'!E21)</f>
        <v>2700</v>
      </c>
      <c r="F16" s="126"/>
    </row>
    <row r="17" spans="2:6" s="103" customFormat="1" ht="25.15" customHeight="1" thickBot="1" x14ac:dyDescent="0.3">
      <c r="B17" s="125"/>
      <c r="C17" s="237" t="str">
        <f>'Étape 1 Installations'!C22</f>
        <v>Gymnase double</v>
      </c>
      <c r="D17" s="88">
        <v>1</v>
      </c>
      <c r="E17" s="60">
        <f>SUM(D17*'Étape 1 Installations'!E22)</f>
        <v>3000</v>
      </c>
      <c r="F17" s="126"/>
    </row>
    <row r="18" spans="2:6" s="103" customFormat="1" ht="25.15" customHeight="1" thickBot="1" x14ac:dyDescent="0.3">
      <c r="B18" s="125"/>
      <c r="C18" s="237" t="str">
        <f>'Étape 1 Installations'!C23</f>
        <v>Scène</v>
      </c>
      <c r="D18" s="88">
        <v>1</v>
      </c>
      <c r="E18" s="60">
        <f>SUM(D18*'Étape 1 Installations'!E23)</f>
        <v>540</v>
      </c>
      <c r="F18" s="126"/>
    </row>
    <row r="19" spans="2:6" s="103" customFormat="1" ht="25.15" customHeight="1" thickBot="1" x14ac:dyDescent="0.3">
      <c r="B19" s="125"/>
      <c r="C19" s="237" t="str">
        <f>'Étape 1 Installations'!C24</f>
        <v>Salle de classe</v>
      </c>
      <c r="D19" s="88">
        <v>1</v>
      </c>
      <c r="E19" s="60">
        <f>SUM(D19*'Étape 1 Installations'!E24)</f>
        <v>840</v>
      </c>
      <c r="F19" s="126"/>
    </row>
    <row r="20" spans="2:6" s="103" customFormat="1" ht="25.15" customHeight="1" thickBot="1" x14ac:dyDescent="0.3">
      <c r="B20" s="125"/>
      <c r="C20" s="237" t="str">
        <f>'Étape 1 Installations'!C25</f>
        <v>Cafétorium ou salle de repas</v>
      </c>
      <c r="D20" s="88">
        <v>1</v>
      </c>
      <c r="E20" s="60">
        <f>SUM(D20*'Étape 1 Installations'!E25)</f>
        <v>1700</v>
      </c>
      <c r="F20" s="126"/>
    </row>
    <row r="21" spans="2:6" s="103" customFormat="1" ht="25.15" customHeight="1" thickBot="1" x14ac:dyDescent="0.3">
      <c r="B21" s="125"/>
      <c r="C21" s="237" t="str">
        <f>'Étape 1 Installations'!C26</f>
        <v>Bibliothèque</v>
      </c>
      <c r="D21" s="88">
        <v>1</v>
      </c>
      <c r="E21" s="60">
        <f>SUM(D21*'Étape 1 Installations'!E26)</f>
        <v>1000</v>
      </c>
      <c r="F21" s="126"/>
    </row>
    <row r="22" spans="2:6" s="103" customFormat="1" ht="25.15" customHeight="1" thickBot="1" x14ac:dyDescent="0.3">
      <c r="B22" s="125"/>
      <c r="C22" s="237" t="str">
        <f>'Étape 1 Installations'!C27</f>
        <v>Cuisine</v>
      </c>
      <c r="D22" s="88">
        <v>1</v>
      </c>
      <c r="E22" s="60">
        <f>SUM(D22*'Étape 1 Installations'!E27)</f>
        <v>275</v>
      </c>
      <c r="F22" s="126"/>
    </row>
    <row r="23" spans="2:6" s="103" customFormat="1" ht="25.15" customHeight="1" thickBot="1" x14ac:dyDescent="0.3">
      <c r="B23" s="125"/>
      <c r="C23" s="237" t="str">
        <f>'Étape 1 Installations'!C28</f>
        <v>Autre</v>
      </c>
      <c r="D23" s="88">
        <v>1</v>
      </c>
      <c r="E23" s="60">
        <f>SUM(D23*'Étape 1 Installations'!E28)</f>
        <v>1400</v>
      </c>
      <c r="F23" s="126"/>
    </row>
    <row r="24" spans="2:6" s="103" customFormat="1" ht="25.15" customHeight="1" thickBot="1" x14ac:dyDescent="0.3">
      <c r="B24" s="125"/>
      <c r="C24" s="237" t="str">
        <f>'Étape 1 Installations'!C29</f>
        <v>Salle de musique</v>
      </c>
      <c r="D24" s="88">
        <v>1</v>
      </c>
      <c r="E24" s="60">
        <f>SUM(D24*'Étape 1 Installations'!E29)</f>
        <v>600</v>
      </c>
      <c r="F24" s="126"/>
    </row>
    <row r="25" spans="2:6" s="103" customFormat="1" ht="25.15" customHeight="1" thickBot="1" x14ac:dyDescent="0.3">
      <c r="B25" s="125"/>
      <c r="C25" s="237" t="str">
        <f>'Étape 1 Installations'!C30</f>
        <v>Garderie</v>
      </c>
      <c r="D25" s="88">
        <v>1</v>
      </c>
      <c r="E25" s="60">
        <f>SUM(D25*'Étape 1 Installations'!E30)</f>
        <v>8000</v>
      </c>
      <c r="F25" s="126"/>
    </row>
    <row r="26" spans="2:6" s="103" customFormat="1" ht="25.15" customHeight="1" thickBot="1" x14ac:dyDescent="0.3">
      <c r="B26" s="125"/>
      <c r="C26" s="237" t="str">
        <f>'Étape 1 Installations'!C34</f>
        <v>Terrain de sport (sans améliorations)</v>
      </c>
      <c r="D26" s="88">
        <v>1</v>
      </c>
      <c r="E26" s="60">
        <f>SUM(D26*'Étape 1 Installations'!E34)</f>
        <v>21600</v>
      </c>
      <c r="F26" s="126"/>
    </row>
    <row r="27" spans="2:6" s="103" customFormat="1" ht="25.15" customHeight="1" thickBot="1" x14ac:dyDescent="0.3">
      <c r="B27" s="125"/>
      <c r="C27" s="237" t="str">
        <f>'Étape 1 Installations'!C35</f>
        <v>Espace vert ou stationnement</v>
      </c>
      <c r="D27" s="88">
        <v>1</v>
      </c>
      <c r="E27" s="60">
        <f>SUM(D27*'Étape 1 Installations'!E35)</f>
        <v>21600</v>
      </c>
      <c r="F27" s="126"/>
    </row>
    <row r="28" spans="2:6" ht="3.6" customHeight="1" thickBot="1" x14ac:dyDescent="0.3">
      <c r="B28" s="80"/>
      <c r="C28" s="118"/>
      <c r="D28" s="127"/>
      <c r="E28" s="127"/>
      <c r="F28" s="82"/>
    </row>
    <row r="29" spans="2:6" ht="23.45" customHeight="1" thickBot="1" x14ac:dyDescent="0.3">
      <c r="B29" s="80"/>
      <c r="C29" s="107" t="s">
        <v>81</v>
      </c>
      <c r="D29" s="108"/>
      <c r="E29" s="61">
        <f>SUM(E16:E27)</f>
        <v>63255</v>
      </c>
      <c r="F29" s="201"/>
    </row>
    <row r="30" spans="2:6" ht="6" customHeight="1" thickBot="1" x14ac:dyDescent="0.3">
      <c r="B30" s="80"/>
      <c r="C30" s="129"/>
      <c r="D30" s="128"/>
      <c r="E30" s="128"/>
      <c r="F30" s="201"/>
    </row>
    <row r="31" spans="2:6" ht="24" customHeight="1" thickBot="1" x14ac:dyDescent="0.3">
      <c r="B31" s="80"/>
      <c r="C31" s="107" t="s">
        <v>150</v>
      </c>
      <c r="D31" s="371" t="s">
        <v>68</v>
      </c>
      <c r="E31" s="61">
        <f>IF(D31="O",E29*'Étape 4 Hypothèses'!K15,0)</f>
        <v>18976.5</v>
      </c>
      <c r="F31" s="201"/>
    </row>
    <row r="32" spans="2:6" ht="6.6" customHeight="1" thickBot="1" x14ac:dyDescent="0.3">
      <c r="B32" s="80"/>
      <c r="C32" s="129"/>
      <c r="D32" s="128"/>
      <c r="E32" s="128"/>
      <c r="F32" s="201"/>
    </row>
    <row r="33" spans="2:6" ht="26.45" customHeight="1" thickBot="1" x14ac:dyDescent="0.3">
      <c r="B33" s="80"/>
      <c r="C33" s="107" t="s">
        <v>149</v>
      </c>
      <c r="D33" s="108"/>
      <c r="E33" s="61">
        <f>SUM(E29+E31)</f>
        <v>82231.5</v>
      </c>
      <c r="F33" s="201"/>
    </row>
    <row r="34" spans="2:6" ht="6.6" customHeight="1" thickBot="1" x14ac:dyDescent="0.3">
      <c r="B34" s="80"/>
      <c r="C34" s="124"/>
      <c r="D34" s="128"/>
      <c r="E34" s="128"/>
      <c r="F34" s="201"/>
    </row>
    <row r="35" spans="2:6" ht="31.5" customHeight="1" thickBot="1" x14ac:dyDescent="0.3">
      <c r="B35" s="80"/>
      <c r="C35" s="473" t="s">
        <v>148</v>
      </c>
      <c r="D35" s="444">
        <f>FV('Étape 6 Tarif espaces exclusifs'!H45/12,'Étape 6 Tarif espaces exclusifs'!I45*12,0,-'Étape 6 Tarif espaces exclusifs'!H37)</f>
        <v>13.415470757409912</v>
      </c>
      <c r="E35" s="441">
        <f>SUM(D35*E33)</f>
        <v>1103174.2835879531</v>
      </c>
      <c r="F35" s="82"/>
    </row>
    <row r="36" spans="2:6" ht="4.9000000000000004" customHeight="1" thickBot="1" x14ac:dyDescent="0.3">
      <c r="B36" s="80"/>
      <c r="C36" s="81"/>
      <c r="D36" s="81"/>
      <c r="E36" s="81"/>
      <c r="F36" s="82"/>
    </row>
    <row r="37" spans="2:6" ht="21.6" customHeight="1" thickBot="1" x14ac:dyDescent="0.3">
      <c r="B37" s="80"/>
      <c r="C37" s="104" t="s">
        <v>147</v>
      </c>
      <c r="D37" s="105"/>
      <c r="E37" s="442">
        <f>SUM(E35/12)</f>
        <v>91931.190298996094</v>
      </c>
      <c r="F37" s="82"/>
    </row>
    <row r="38" spans="2:6" ht="4.1500000000000004" customHeight="1" thickBot="1" x14ac:dyDescent="0.3">
      <c r="B38" s="80"/>
      <c r="C38" s="81"/>
      <c r="D38" s="81"/>
      <c r="E38" s="81"/>
      <c r="F38" s="82"/>
    </row>
    <row r="39" spans="2:6" ht="21.6" customHeight="1" thickBot="1" x14ac:dyDescent="0.3">
      <c r="B39" s="80"/>
      <c r="C39" s="213" t="s">
        <v>82</v>
      </c>
      <c r="D39" s="214"/>
      <c r="E39" s="443">
        <f>SUM(E33*'Étape 6 Tarif espaces exclusifs'!J45)</f>
        <v>1103174.2835879531</v>
      </c>
      <c r="F39" s="82"/>
    </row>
    <row r="40" spans="2:6" ht="4.1500000000000004" customHeight="1" thickBot="1" x14ac:dyDescent="0.3">
      <c r="B40" s="80"/>
      <c r="C40" s="81"/>
      <c r="D40" s="81"/>
      <c r="E40" s="81"/>
      <c r="F40" s="82"/>
    </row>
    <row r="41" spans="2:6" ht="21.6" customHeight="1" thickBot="1" x14ac:dyDescent="0.3">
      <c r="B41" s="80"/>
      <c r="C41" s="213" t="s">
        <v>83</v>
      </c>
      <c r="D41" s="214"/>
      <c r="E41" s="443">
        <f>SUM(E39/12)</f>
        <v>91931.190298996094</v>
      </c>
      <c r="F41" s="82"/>
    </row>
    <row r="42" spans="2:6" ht="3.6" customHeight="1" thickBot="1" x14ac:dyDescent="0.3">
      <c r="B42" s="80"/>
      <c r="C42" s="81"/>
      <c r="D42" s="81"/>
      <c r="E42" s="81"/>
      <c r="F42" s="82"/>
    </row>
    <row r="43" spans="2:6" ht="21.6" customHeight="1" thickBot="1" x14ac:dyDescent="0.3">
      <c r="B43" s="80"/>
      <c r="C43" s="130" t="s">
        <v>84</v>
      </c>
      <c r="D43" s="131"/>
      <c r="E43" s="391">
        <f>SUM(E37-E41)/E37</f>
        <v>0</v>
      </c>
      <c r="F43" s="82"/>
    </row>
    <row r="44" spans="2:6" ht="4.9000000000000004" customHeight="1" x14ac:dyDescent="0.25">
      <c r="B44" s="83"/>
      <c r="C44" s="84"/>
      <c r="D44" s="84"/>
      <c r="E44" s="84"/>
      <c r="F44" s="85"/>
    </row>
    <row r="45" spans="2:6" ht="6" customHeight="1" x14ac:dyDescent="0.25"/>
    <row r="46" spans="2:6" s="211" customFormat="1" ht="17.25" customHeight="1" x14ac:dyDescent="0.2">
      <c r="B46" s="209"/>
      <c r="C46" s="166" t="str">
        <f>'Information sur la séance'!C16:D16</f>
        <v>Nom</v>
      </c>
      <c r="D46" s="209"/>
      <c r="E46" s="209"/>
      <c r="F46" s="209"/>
    </row>
    <row r="47" spans="2:6" s="211" customFormat="1" ht="17.25" customHeight="1" x14ac:dyDescent="0.2">
      <c r="B47" s="209"/>
      <c r="C47" s="166" t="str">
        <f>'Information sur la séance'!C19:D19</f>
        <v>Service administrative</v>
      </c>
      <c r="D47" s="209"/>
      <c r="E47" s="209"/>
      <c r="F47" s="209"/>
    </row>
    <row r="48" spans="2:6" s="211" customFormat="1" ht="17.25" customHeight="1" x14ac:dyDescent="0.2">
      <c r="B48" s="209"/>
      <c r="C48" s="166" t="str">
        <f>'Information sur la séance'!C7:D7</f>
        <v>Nom du conseil scolaire</v>
      </c>
      <c r="D48" s="209"/>
      <c r="E48" s="209"/>
      <c r="F48" s="209"/>
    </row>
    <row r="49" spans="2:6" s="211" customFormat="1" ht="17.25" customHeight="1" x14ac:dyDescent="0.2">
      <c r="B49" s="209"/>
      <c r="C49" s="167" t="s">
        <v>46</v>
      </c>
      <c r="D49" s="209"/>
      <c r="E49" s="209"/>
      <c r="F49" s="209"/>
    </row>
    <row r="50" spans="2:6" s="211" customFormat="1" ht="17.25" customHeight="1" x14ac:dyDescent="0.2">
      <c r="B50" s="209"/>
      <c r="C50" s="376">
        <f>'Information sur la séance'!C10:D10</f>
        <v>42613</v>
      </c>
      <c r="D50" s="209"/>
      <c r="E50" s="209"/>
      <c r="F50" s="209"/>
    </row>
    <row r="52" spans="2:6" x14ac:dyDescent="0.25">
      <c r="C52" s="158" t="s">
        <v>9</v>
      </c>
    </row>
    <row r="53" spans="2:6" x14ac:dyDescent="0.25">
      <c r="C53" s="158" t="s">
        <v>10</v>
      </c>
    </row>
    <row r="54" spans="2:6" ht="6" customHeight="1" x14ac:dyDescent="0.25"/>
    <row r="55" spans="2:6" x14ac:dyDescent="0.25">
      <c r="C55" s="158" t="s">
        <v>12</v>
      </c>
    </row>
    <row r="56" spans="2:6" x14ac:dyDescent="0.25">
      <c r="C56" s="158" t="s">
        <v>8</v>
      </c>
    </row>
    <row r="57" spans="2:6" ht="4.9000000000000004" customHeight="1" x14ac:dyDescent="0.25"/>
    <row r="58" spans="2:6" ht="36" customHeight="1" x14ac:dyDescent="0.25">
      <c r="C58" s="522" t="s">
        <v>171</v>
      </c>
      <c r="D58" s="522"/>
      <c r="E58" s="522"/>
    </row>
  </sheetData>
  <mergeCells count="5">
    <mergeCell ref="C58:E58"/>
    <mergeCell ref="C9:E9"/>
    <mergeCell ref="C7:E7"/>
    <mergeCell ref="C12:E12"/>
    <mergeCell ref="C2:F2"/>
  </mergeCells>
  <pageMargins left="0.7" right="0.7" top="0.75" bottom="0.75" header="0.3" footer="0.3"/>
  <pageSetup orientation="portrait" verticalDpi="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791626FB1EB8E549BCCDC0228584C882" ma:contentTypeVersion="1" ma:contentTypeDescription="Create a new document." ma:contentTypeScope="" ma:versionID="39abf56f90e99bbd52704abc372494b2">
  <xsd:schema xmlns:xsd="http://www.w3.org/2001/XMLSchema" xmlns:xs="http://www.w3.org/2001/XMLSchema" xmlns:p="http://schemas.microsoft.com/office/2006/metadata/properties" xmlns:ns1="http://schemas.microsoft.com/sharepoint/v3" targetNamespace="http://schemas.microsoft.com/office/2006/metadata/properties" ma:root="true" ma:fieldsID="55d3c2ff1dfae606d6f8168c3878679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586BB9A-7FD2-4399-A060-5F52987A5E53}"/>
</file>

<file path=customXml/itemProps2.xml><?xml version="1.0" encoding="utf-8"?>
<ds:datastoreItem xmlns:ds="http://schemas.openxmlformats.org/officeDocument/2006/customXml" ds:itemID="{CAD96893-8C62-46AD-8EC8-B2ADC9F8D0D5}"/>
</file>

<file path=customXml/itemProps3.xml><?xml version="1.0" encoding="utf-8"?>
<ds:datastoreItem xmlns:ds="http://schemas.openxmlformats.org/officeDocument/2006/customXml" ds:itemID="{D4F3E753-6E61-46EA-B6BA-048FF053AC3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4</vt:i4>
      </vt:variant>
    </vt:vector>
  </HeadingPairs>
  <TitlesOfParts>
    <vt:vector size="17" baseType="lpstr">
      <vt:lpstr>Couverture</vt:lpstr>
      <vt:lpstr>Information sur la séance</vt:lpstr>
      <vt:lpstr>Étape 1 Installations</vt:lpstr>
      <vt:lpstr>Étape 2 États financiers</vt:lpstr>
      <vt:lpstr>Étape 3 Tableau 10C</vt:lpstr>
      <vt:lpstr>Étape 4 Hypothèses</vt:lpstr>
      <vt:lpstr>Étape 5 Sommaire des frais</vt:lpstr>
      <vt:lpstr>Étape 6 Tarif espaces exclusifs</vt:lpstr>
      <vt:lpstr>Étape 7 Coût de location</vt:lpstr>
      <vt:lpstr>Étape 8 Tarifs horaires</vt:lpstr>
      <vt:lpstr>Étape 9 Examen coûts horaires</vt:lpstr>
      <vt:lpstr>Étape 10 Tarifs horaires recou.</vt:lpstr>
      <vt:lpstr>Étape 11 Dernier exercice</vt:lpstr>
      <vt:lpstr>Garderie</vt:lpstr>
      <vt:lpstr>'Étape 3 Tableau 10C'!OLE_LINK1</vt:lpstr>
      <vt:lpstr>'Étape 2 États financiers'!Print_Area</vt:lpstr>
      <vt:lpstr>Services_de_garde</vt:lpstr>
    </vt:vector>
  </TitlesOfParts>
  <Company>gorell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MODÈLE DE TARIFICATION POUR LE RECOUVREMENT DES COÛTS DES INSTALLATIONS SCOLAIRES</dc:title>
  <dc:creator>zattbran</dc:creator>
  <cp:lastModifiedBy>ALCDSB</cp:lastModifiedBy>
  <cp:lastPrinted>2018-02-09T01:04:30Z</cp:lastPrinted>
  <dcterms:created xsi:type="dcterms:W3CDTF">2013-03-19T19:35:08Z</dcterms:created>
  <dcterms:modified xsi:type="dcterms:W3CDTF">2018-06-04T13:30:14Z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ContentTypeId">
    <vt:lpwstr>0x010100791626FB1EB8E549BCCDC0228584C882</vt:lpwstr>
  </property>
</Properties>
</file>